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0400" windowHeight="766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173" i="3" s="1"/>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G78" i="37" s="1"/>
  <c r="D78" i="37"/>
  <c r="B79" i="37"/>
  <c r="C79" i="37"/>
  <c r="D79" i="37"/>
  <c r="B80" i="37"/>
  <c r="C80" i="37"/>
  <c r="D80" i="37"/>
  <c r="B81" i="37"/>
  <c r="C81" i="37"/>
  <c r="D81" i="37"/>
  <c r="B82" i="37"/>
  <c r="C82" i="37"/>
  <c r="G82" i="37" s="1"/>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G94" i="37" s="1"/>
  <c r="D94" i="37"/>
  <c r="B95" i="37"/>
  <c r="C95" i="37"/>
  <c r="D95" i="37"/>
  <c r="B96" i="37"/>
  <c r="C96" i="37"/>
  <c r="D96" i="37"/>
  <c r="B97" i="37"/>
  <c r="C97" i="37"/>
  <c r="D97" i="37"/>
  <c r="B98" i="37"/>
  <c r="C98" i="37"/>
  <c r="G98" i="37" s="1"/>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G133" i="37" s="1"/>
  <c r="C133" i="37"/>
  <c r="D133" i="37"/>
  <c r="B134" i="37"/>
  <c r="G134" i="37" s="1"/>
  <c r="C134" i="37"/>
  <c r="D134" i="37"/>
  <c r="B135" i="37"/>
  <c r="G135" i="37" s="1"/>
  <c r="C135" i="37"/>
  <c r="D135" i="37"/>
  <c r="B136" i="37"/>
  <c r="G136" i="37" s="1"/>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H171" i="37" s="1"/>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G202" i="37" s="1"/>
  <c r="D202" i="37"/>
  <c r="B203" i="37"/>
  <c r="C203" i="37"/>
  <c r="D203" i="37"/>
  <c r="B204" i="37"/>
  <c r="C204" i="37"/>
  <c r="D204" i="37"/>
  <c r="B205" i="37"/>
  <c r="C205" i="37"/>
  <c r="D205" i="37"/>
  <c r="B206" i="37"/>
  <c r="C206" i="37"/>
  <c r="G206" i="37" s="1"/>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G220" i="37" s="1"/>
  <c r="D220" i="37"/>
  <c r="B221" i="37"/>
  <c r="C221" i="37"/>
  <c r="D221" i="37"/>
  <c r="B222" i="37"/>
  <c r="B223" i="37"/>
  <c r="B224" i="37"/>
  <c r="C224" i="37"/>
  <c r="D224" i="37"/>
  <c r="B225" i="37"/>
  <c r="C225" i="37"/>
  <c r="D225" i="37"/>
  <c r="B226" i="37"/>
  <c r="B227" i="37"/>
  <c r="C227" i="37"/>
  <c r="D227" i="37"/>
  <c r="B228" i="37"/>
  <c r="C228" i="37"/>
  <c r="D228" i="37"/>
  <c r="B229" i="37"/>
  <c r="B230" i="37"/>
  <c r="C230" i="37"/>
  <c r="G230" i="37" s="1"/>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G240" i="37"/>
  <c r="B241" i="37"/>
  <c r="C241" i="37"/>
  <c r="D241" i="37"/>
  <c r="G241" i="37"/>
  <c r="B242" i="37"/>
  <c r="B243" i="37"/>
  <c r="C243" i="37"/>
  <c r="D243" i="37"/>
  <c r="B244" i="37"/>
  <c r="C244" i="37"/>
  <c r="G244" i="37" s="1"/>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G256" i="37" s="1"/>
  <c r="B257" i="37"/>
  <c r="C257" i="37"/>
  <c r="D257" i="37"/>
  <c r="G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G275" i="37" s="1"/>
  <c r="D275" i="37"/>
  <c r="B276" i="37"/>
  <c r="C276" i="37"/>
  <c r="D276" i="37"/>
  <c r="B277" i="37"/>
  <c r="C277" i="37"/>
  <c r="G277" i="37" s="1"/>
  <c r="D277" i="37"/>
  <c r="B278" i="37"/>
  <c r="C278" i="37"/>
  <c r="D278" i="37"/>
  <c r="B279" i="37"/>
  <c r="C279" i="37"/>
  <c r="G279" i="37" s="1"/>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G305" i="37" s="1"/>
  <c r="B306" i="37"/>
  <c r="C306" i="37"/>
  <c r="D306" i="37"/>
  <c r="G306" i="37"/>
  <c r="B307" i="37"/>
  <c r="C307" i="37"/>
  <c r="D307" i="37"/>
  <c r="G307" i="37"/>
  <c r="B308" i="37"/>
  <c r="C308" i="37"/>
  <c r="D308" i="37"/>
  <c r="G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D357" i="37"/>
  <c r="B358" i="37"/>
  <c r="C358" i="37"/>
  <c r="D358" i="37"/>
  <c r="G358" i="37" s="1"/>
  <c r="B359" i="37"/>
  <c r="C359" i="37"/>
  <c r="D359" i="37"/>
  <c r="B360" i="37"/>
  <c r="C360" i="37"/>
  <c r="D360" i="37"/>
  <c r="B361" i="37"/>
  <c r="B362" i="37"/>
  <c r="C362" i="37"/>
  <c r="D362" i="37"/>
  <c r="H362" i="37" s="1"/>
  <c r="B363" i="37"/>
  <c r="C363" i="37"/>
  <c r="H363" i="37" s="1"/>
  <c r="D363" i="37"/>
  <c r="B364" i="37"/>
  <c r="C364" i="37"/>
  <c r="D364" i="37"/>
  <c r="G364" i="37" s="1"/>
  <c r="B365" i="37"/>
  <c r="C365" i="37"/>
  <c r="D365" i="37"/>
  <c r="B366" i="37"/>
  <c r="C366" i="37"/>
  <c r="D366" i="37"/>
  <c r="B367" i="37"/>
  <c r="C367" i="37"/>
  <c r="D367" i="37"/>
  <c r="B368" i="37"/>
  <c r="C368" i="37"/>
  <c r="D368" i="37"/>
  <c r="G368" i="37" s="1"/>
  <c r="B369" i="37"/>
  <c r="C369" i="37"/>
  <c r="D369" i="37"/>
  <c r="B370" i="37"/>
  <c r="B371" i="37"/>
  <c r="C371" i="37"/>
  <c r="D371" i="37"/>
  <c r="B372" i="37"/>
  <c r="C372" i="37"/>
  <c r="D372" i="37"/>
  <c r="B373" i="37"/>
  <c r="C373" i="37"/>
  <c r="D373" i="37"/>
  <c r="B374" i="37"/>
  <c r="C374" i="37"/>
  <c r="D374" i="37"/>
  <c r="G374" i="37" s="1"/>
  <c r="B375" i="37"/>
  <c r="B376" i="37"/>
  <c r="C376" i="37"/>
  <c r="D376" i="37"/>
  <c r="G376" i="37" s="1"/>
  <c r="B377" i="37"/>
  <c r="C377" i="37"/>
  <c r="D377" i="37"/>
  <c r="B378" i="37"/>
  <c r="C378" i="37"/>
  <c r="D378" i="37"/>
  <c r="B379" i="37"/>
  <c r="C379" i="37"/>
  <c r="D379" i="37"/>
  <c r="B380" i="37"/>
  <c r="B381" i="37"/>
  <c r="C381" i="37"/>
  <c r="D381" i="37"/>
  <c r="B382" i="37"/>
  <c r="C382" i="37"/>
  <c r="D382" i="37"/>
  <c r="G382" i="37" s="1"/>
  <c r="B383" i="37"/>
  <c r="B384" i="37"/>
  <c r="C384" i="37"/>
  <c r="D384" i="37"/>
  <c r="G384" i="37" s="1"/>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G401" i="37"/>
  <c r="B402" i="37"/>
  <c r="C402" i="37"/>
  <c r="D402" i="37"/>
  <c r="B403" i="37"/>
  <c r="C403" i="37"/>
  <c r="D403" i="37"/>
  <c r="G403" i="37" s="1"/>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G458" i="37" s="1"/>
  <c r="D458" i="37"/>
  <c r="B459" i="37"/>
  <c r="C459" i="37"/>
  <c r="D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D471" i="37"/>
  <c r="B472" i="37"/>
  <c r="B473" i="37"/>
  <c r="C473" i="37"/>
  <c r="D473" i="37"/>
  <c r="B474" i="37"/>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B509" i="37"/>
  <c r="C509" i="37"/>
  <c r="D509" i="37"/>
  <c r="B510" i="37"/>
  <c r="B511" i="37"/>
  <c r="G511" i="37" s="1"/>
  <c r="C511" i="37"/>
  <c r="D511" i="37"/>
  <c r="B512" i="37"/>
  <c r="G512" i="37" s="1"/>
  <c r="C512" i="37"/>
  <c r="D512" i="37"/>
  <c r="B513" i="37"/>
  <c r="B514" i="37"/>
  <c r="C514" i="37"/>
  <c r="D514" i="37"/>
  <c r="B515" i="37"/>
  <c r="C515" i="37"/>
  <c r="D515" i="37"/>
  <c r="G515" i="37" s="1"/>
  <c r="B516" i="37"/>
  <c r="B517" i="37"/>
  <c r="G517" i="37" s="1"/>
  <c r="C517" i="37"/>
  <c r="D517" i="37"/>
  <c r="B518" i="37"/>
  <c r="G518" i="37" s="1"/>
  <c r="C518" i="37"/>
  <c r="D518" i="37"/>
  <c r="B519" i="37"/>
  <c r="B520" i="37"/>
  <c r="B521" i="37"/>
  <c r="B522" i="37"/>
  <c r="C522" i="37"/>
  <c r="D522" i="37"/>
  <c r="B523" i="37"/>
  <c r="C523" i="37"/>
  <c r="D523" i="37"/>
  <c r="B524" i="37"/>
  <c r="C524" i="37"/>
  <c r="D524" i="37"/>
  <c r="B525" i="37"/>
  <c r="C525" i="37"/>
  <c r="D525" i="37"/>
  <c r="G525" i="37" s="1"/>
  <c r="B526" i="37"/>
  <c r="B527" i="37"/>
  <c r="G527" i="37" s="1"/>
  <c r="C527" i="37"/>
  <c r="D527" i="37"/>
  <c r="B528" i="37"/>
  <c r="G528" i="37" s="1"/>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D563" i="37"/>
  <c r="B564" i="37"/>
  <c r="C564" i="37"/>
  <c r="D564" i="37"/>
  <c r="B565" i="37"/>
  <c r="B566" i="37"/>
  <c r="G566" i="37" s="1"/>
  <c r="C566" i="37"/>
  <c r="D566" i="37"/>
  <c r="B567" i="37"/>
  <c r="G567" i="37" s="1"/>
  <c r="C567" i="37"/>
  <c r="D567" i="37"/>
  <c r="B568" i="37"/>
  <c r="B569" i="37"/>
  <c r="C569" i="37"/>
  <c r="D569" i="37"/>
  <c r="B570" i="37"/>
  <c r="C570" i="37"/>
  <c r="D570" i="37"/>
  <c r="G570" i="37" s="1"/>
  <c r="B571" i="37"/>
  <c r="B572" i="37"/>
  <c r="B573" i="37"/>
  <c r="C573" i="37"/>
  <c r="D573" i="37"/>
  <c r="B574" i="37"/>
  <c r="C574" i="37"/>
  <c r="D574" i="37"/>
  <c r="B575" i="37"/>
  <c r="C575" i="37"/>
  <c r="D575" i="37"/>
  <c r="B576" i="37"/>
  <c r="B577" i="37"/>
  <c r="C577" i="37"/>
  <c r="D577" i="37"/>
  <c r="G577" i="37"/>
  <c r="B578" i="37"/>
  <c r="B579" i="37"/>
  <c r="C579" i="37"/>
  <c r="D579" i="37"/>
  <c r="G579" i="37" s="1"/>
  <c r="B580" i="37"/>
  <c r="C580" i="37"/>
  <c r="D580" i="37"/>
  <c r="B581" i="37"/>
  <c r="B582" i="37"/>
  <c r="C582" i="37"/>
  <c r="D582" i="37"/>
  <c r="B583" i="37"/>
  <c r="C583" i="37"/>
  <c r="D583" i="37"/>
  <c r="G583" i="37" s="1"/>
  <c r="B584" i="37"/>
  <c r="B585" i="37"/>
  <c r="B586" i="37"/>
  <c r="C586" i="37"/>
  <c r="G586" i="37" s="1"/>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G598" i="37" s="1"/>
  <c r="D598" i="37"/>
  <c r="B599" i="37"/>
  <c r="C599" i="37"/>
  <c r="D599" i="37"/>
  <c r="B600" i="37"/>
  <c r="C600" i="37"/>
  <c r="G600" i="37" s="1"/>
  <c r="D600" i="37"/>
  <c r="B601" i="37"/>
  <c r="C601" i="37"/>
  <c r="D601" i="37"/>
  <c r="B602" i="37"/>
  <c r="C602" i="37"/>
  <c r="G602" i="37" s="1"/>
  <c r="D602" i="37"/>
  <c r="B603" i="37"/>
  <c r="B604" i="37"/>
  <c r="C604" i="37"/>
  <c r="D604" i="37"/>
  <c r="B605" i="37"/>
  <c r="C605" i="37"/>
  <c r="D605" i="37"/>
  <c r="B606" i="37"/>
  <c r="C606" i="37"/>
  <c r="D606" i="37"/>
  <c r="B607" i="37"/>
  <c r="C607" i="37"/>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C618" i="37"/>
  <c r="D618" i="37"/>
  <c r="B619" i="37"/>
  <c r="C619" i="37"/>
  <c r="G619" i="37" s="1"/>
  <c r="D619" i="37"/>
  <c r="B620" i="37"/>
  <c r="B621" i="37"/>
  <c r="C621" i="37"/>
  <c r="D621" i="37"/>
  <c r="B622" i="37"/>
  <c r="C622" i="37"/>
  <c r="D622" i="37"/>
  <c r="B623" i="37"/>
  <c r="B624" i="37"/>
  <c r="C624" i="37"/>
  <c r="D624" i="37"/>
  <c r="B625" i="37"/>
  <c r="C625" i="37"/>
  <c r="G625" i="37" s="1"/>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G639" i="37" s="1"/>
  <c r="D639" i="37"/>
  <c r="B640" i="37"/>
  <c r="C640" i="37"/>
  <c r="D640" i="37"/>
  <c r="H640" i="37" s="1"/>
  <c r="B641" i="37"/>
  <c r="C641" i="37"/>
  <c r="D641" i="37"/>
  <c r="G641" i="37"/>
  <c r="B642" i="37"/>
  <c r="B643" i="37"/>
  <c r="C643" i="37"/>
  <c r="D643" i="37"/>
  <c r="B644" i="37"/>
  <c r="C644" i="37"/>
  <c r="D644" i="37"/>
  <c r="B645" i="37"/>
  <c r="C645" i="37"/>
  <c r="D645" i="37"/>
  <c r="B646" i="37"/>
  <c r="C646" i="37"/>
  <c r="H646" i="37" s="1"/>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H666" i="37" s="1"/>
  <c r="D666" i="37"/>
  <c r="B667" i="37"/>
  <c r="C667" i="37"/>
  <c r="D667" i="37"/>
  <c r="H667" i="37" s="1"/>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H690" i="37" s="1"/>
  <c r="D690" i="37"/>
  <c r="B691" i="37"/>
  <c r="C691" i="37"/>
  <c r="D691" i="37"/>
  <c r="B692" i="37"/>
  <c r="C692" i="37"/>
  <c r="D692" i="37"/>
  <c r="B693" i="37"/>
  <c r="C693" i="37"/>
  <c r="D693" i="37"/>
  <c r="B694" i="37"/>
  <c r="C694" i="37"/>
  <c r="H694" i="37" s="1"/>
  <c r="D694" i="37"/>
  <c r="B695" i="37"/>
  <c r="C695" i="37"/>
  <c r="D695" i="37"/>
  <c r="B696" i="37"/>
  <c r="C696" i="37"/>
  <c r="D696" i="37"/>
  <c r="B697" i="37"/>
  <c r="C697" i="37"/>
  <c r="D697" i="37"/>
  <c r="B698" i="37"/>
  <c r="C698" i="37"/>
  <c r="H698" i="37" s="1"/>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D987" i="37"/>
  <c r="B988" i="37"/>
  <c r="C988" i="37"/>
  <c r="D988" i="37"/>
  <c r="B989" i="37"/>
  <c r="C989" i="37"/>
  <c r="H989" i="37" s="1"/>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H999" i="37" s="1"/>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H1008" i="37" s="1"/>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G1020" i="37" s="1"/>
  <c r="B1021" i="37"/>
  <c r="C1021" i="37"/>
  <c r="D1021" i="37"/>
  <c r="B1022" i="37"/>
  <c r="C1022" i="37"/>
  <c r="D1022" i="37"/>
  <c r="B1023" i="37"/>
  <c r="B1024" i="37"/>
  <c r="C1024" i="37"/>
  <c r="D1024" i="37"/>
  <c r="B1025" i="37"/>
  <c r="C1025" i="37"/>
  <c r="H1025" i="37" s="1"/>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G1157" i="37" s="1"/>
  <c r="D1157" i="37"/>
  <c r="B1158" i="37"/>
  <c r="C1158" i="37"/>
  <c r="D1158" i="37"/>
  <c r="B1159" i="37"/>
  <c r="C1159" i="37"/>
  <c r="D1159" i="37"/>
  <c r="B1160" i="37"/>
  <c r="B1161" i="37"/>
  <c r="C1161" i="37"/>
  <c r="D1161" i="37"/>
  <c r="B1162" i="37"/>
  <c r="C1162" i="37"/>
  <c r="D1162" i="37"/>
  <c r="B1163" i="37"/>
  <c r="C1163" i="37"/>
  <c r="G1163" i="37" s="1"/>
  <c r="D1163" i="37"/>
  <c r="B1164" i="37"/>
  <c r="C1164" i="37"/>
  <c r="D1164" i="37"/>
  <c r="B1165" i="37"/>
  <c r="C1165" i="37"/>
  <c r="D1165" i="37"/>
  <c r="B1166" i="37"/>
  <c r="C1166" i="37"/>
  <c r="D1166" i="37"/>
  <c r="B1167" i="37"/>
  <c r="C1167" i="37"/>
  <c r="G1167" i="37" s="1"/>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G1189" i="37" s="1"/>
  <c r="D1189" i="37"/>
  <c r="B1190" i="37"/>
  <c r="C1190" i="37"/>
  <c r="D1190" i="37"/>
  <c r="B1191" i="37"/>
  <c r="C1191" i="37"/>
  <c r="D1191" i="37"/>
  <c r="B1192" i="37"/>
  <c r="C1192" i="37"/>
  <c r="D1192" i="37"/>
  <c r="B1193" i="37"/>
  <c r="C1193" i="37"/>
  <c r="G1193" i="37" s="1"/>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G1247" i="37" s="1"/>
  <c r="D1247" i="37"/>
  <c r="B1248" i="37"/>
  <c r="C1248" i="37"/>
  <c r="D1248" i="37"/>
  <c r="B1249" i="37"/>
  <c r="C1249" i="37"/>
  <c r="D1249" i="37"/>
  <c r="B1250" i="37"/>
  <c r="C1250" i="37"/>
  <c r="D1250" i="37"/>
  <c r="B1251" i="37"/>
  <c r="C1251" i="37"/>
  <c r="G1251" i="37" s="1"/>
  <c r="D1251" i="37"/>
  <c r="B1252" i="37"/>
  <c r="C1252" i="37"/>
  <c r="D1252" i="37"/>
  <c r="B1253" i="37"/>
  <c r="C1253" i="37"/>
  <c r="D1253" i="37"/>
  <c r="B1254" i="37"/>
  <c r="C1254" i="37"/>
  <c r="D1254" i="37"/>
  <c r="B1255" i="37"/>
  <c r="C1255" i="37"/>
  <c r="G1255" i="37" s="1"/>
  <c r="D1255" i="37"/>
  <c r="B1256" i="37"/>
  <c r="C1256" i="37"/>
  <c r="D1256" i="37"/>
  <c r="B1257" i="37"/>
  <c r="C1257" i="37"/>
  <c r="D1257" i="37"/>
  <c r="B1258" i="37"/>
  <c r="C1258" i="37"/>
  <c r="D1258" i="37"/>
  <c r="B1259" i="37"/>
  <c r="C1259" i="37"/>
  <c r="G1259" i="37" s="1"/>
  <c r="D1259" i="37"/>
  <c r="B1260" i="37"/>
  <c r="C1260" i="37"/>
  <c r="D1260" i="37"/>
  <c r="B1261" i="37"/>
  <c r="C1261" i="37"/>
  <c r="D1261" i="37"/>
  <c r="B1262" i="37"/>
  <c r="C1262" i="37"/>
  <c r="D1262" i="37"/>
  <c r="B1263" i="37"/>
  <c r="C1263" i="37"/>
  <c r="G1263" i="37" s="1"/>
  <c r="D1263" i="37"/>
  <c r="B1264" i="37"/>
  <c r="C1264" i="37"/>
  <c r="D1264" i="37"/>
  <c r="B1265" i="37"/>
  <c r="C1265" i="37"/>
  <c r="D1265" i="37"/>
  <c r="B1266" i="37"/>
  <c r="C1266" i="37"/>
  <c r="D1266" i="37"/>
  <c r="B1267" i="37"/>
  <c r="C1267" i="37"/>
  <c r="G1267" i="37" s="1"/>
  <c r="D1267" i="37"/>
  <c r="B1268" i="37"/>
  <c r="C1268" i="37"/>
  <c r="D1268" i="37"/>
  <c r="B1269" i="37"/>
  <c r="C1269" i="37"/>
  <c r="D1269" i="37"/>
  <c r="B1270" i="37"/>
  <c r="C1270" i="37"/>
  <c r="D1270" i="37"/>
  <c r="B1271" i="37"/>
  <c r="C1271" i="37"/>
  <c r="G1271" i="37" s="1"/>
  <c r="D1271" i="37"/>
  <c r="B1272" i="37"/>
  <c r="C1272" i="37"/>
  <c r="D1272" i="37"/>
  <c r="B1273" i="37"/>
  <c r="C1273" i="37"/>
  <c r="D1273" i="37"/>
  <c r="B1274" i="37"/>
  <c r="C1274" i="37"/>
  <c r="D1274" i="37"/>
  <c r="B1275" i="37"/>
  <c r="C1275" i="37"/>
  <c r="G1275" i="37" s="1"/>
  <c r="D1275" i="37"/>
  <c r="B1276" i="37"/>
  <c r="C1276" i="37"/>
  <c r="D1276" i="37"/>
  <c r="B1277" i="37"/>
  <c r="C1277" i="37"/>
  <c r="D1277" i="37"/>
  <c r="B1278" i="37"/>
  <c r="C1278" i="37"/>
  <c r="D1278" i="37"/>
  <c r="B1279" i="37"/>
  <c r="C1279" i="37"/>
  <c r="G1279" i="37" s="1"/>
  <c r="D1279" i="37"/>
  <c r="B1280" i="37"/>
  <c r="C1280" i="37"/>
  <c r="D1280" i="37"/>
  <c r="B1281" i="37"/>
  <c r="C1281" i="37"/>
  <c r="D1281" i="37"/>
  <c r="B1282" i="37"/>
  <c r="C1282" i="37"/>
  <c r="D1282" i="37"/>
  <c r="B1283" i="37"/>
  <c r="C1283" i="37"/>
  <c r="G1283" i="37" s="1"/>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G1299" i="37" s="1"/>
  <c r="D1299" i="37"/>
  <c r="B1300" i="37"/>
  <c r="C1300" i="37"/>
  <c r="D1300" i="37"/>
  <c r="B1301" i="37"/>
  <c r="C1301" i="37"/>
  <c r="D1301" i="37"/>
  <c r="B1302" i="37"/>
  <c r="C1302" i="37"/>
  <c r="D1302" i="37"/>
  <c r="B1303" i="37"/>
  <c r="C1303" i="37"/>
  <c r="G1303" i="37" s="1"/>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G1339" i="37" s="1"/>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B1406" i="37"/>
  <c r="C1406" i="37"/>
  <c r="D1406" i="37"/>
  <c r="B1407" i="37"/>
  <c r="C1407" i="37"/>
  <c r="D1407" i="37"/>
  <c r="B1408" i="37"/>
  <c r="C1408" i="37"/>
  <c r="D1408" i="37"/>
  <c r="G1408" i="37" s="1"/>
  <c r="B1409" i="37"/>
  <c r="C1409" i="37"/>
  <c r="D1409" i="37"/>
  <c r="G1409" i="37"/>
  <c r="B1410" i="37"/>
  <c r="C1410" i="37"/>
  <c r="D1410" i="37"/>
  <c r="G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H1473" i="37" s="1"/>
  <c r="B1474" i="37"/>
  <c r="C1474" i="37"/>
  <c r="B1475" i="37"/>
  <c r="C1475" i="37"/>
  <c r="B1476" i="37"/>
  <c r="C1476" i="37"/>
  <c r="H1476" i="37" s="1"/>
  <c r="B1477" i="37"/>
  <c r="C1477" i="37"/>
  <c r="G1477" i="37" s="1"/>
  <c r="B1478" i="37"/>
  <c r="C1478" i="37"/>
  <c r="B1479" i="37"/>
  <c r="C1479" i="37"/>
  <c r="B1480" i="37"/>
  <c r="B1481" i="37"/>
  <c r="C1481" i="37"/>
  <c r="G1481" i="37" s="1"/>
  <c r="B1482" i="37"/>
  <c r="C1482" i="37"/>
  <c r="B1483" i="37"/>
  <c r="C1483" i="37"/>
  <c r="B1484" i="37"/>
  <c r="C1484" i="37"/>
  <c r="H1484" i="37" s="1"/>
  <c r="B1485" i="37"/>
  <c r="C1485" i="37"/>
  <c r="B1486" i="37"/>
  <c r="B1487" i="37"/>
  <c r="C1487" i="37"/>
  <c r="B1488" i="37"/>
  <c r="B1489" i="37"/>
  <c r="C1489" i="37"/>
  <c r="B1490" i="37"/>
  <c r="C1490" i="37"/>
  <c r="B1491" i="37"/>
  <c r="G1491" i="37" s="1"/>
  <c r="C1491" i="37"/>
  <c r="B1492" i="37"/>
  <c r="G1492" i="37" s="1"/>
  <c r="C1492" i="37"/>
  <c r="H1492" i="37" s="1"/>
  <c r="B1493" i="37"/>
  <c r="C1493" i="37"/>
  <c r="H1493" i="37" s="1"/>
  <c r="B1494" i="37"/>
  <c r="C1494" i="37"/>
  <c r="B1495" i="37"/>
  <c r="C1495" i="37"/>
  <c r="B1496" i="37"/>
  <c r="C1496" i="37"/>
  <c r="H1496" i="37" s="1"/>
  <c r="B1497" i="37"/>
  <c r="B1498" i="37"/>
  <c r="C1498" i="37"/>
  <c r="B1499" i="37"/>
  <c r="C1499" i="37"/>
  <c r="B1500" i="37"/>
  <c r="C1500" i="37"/>
  <c r="H1500" i="37" s="1"/>
  <c r="B1501" i="37"/>
  <c r="C1501" i="37"/>
  <c r="G1501" i="37" s="1"/>
  <c r="B1502" i="37"/>
  <c r="C1502" i="37"/>
  <c r="B1503" i="37"/>
  <c r="B1504" i="37"/>
  <c r="B1505" i="37"/>
  <c r="B1506" i="37"/>
  <c r="C1506" i="37"/>
  <c r="B1507" i="37"/>
  <c r="C1507" i="37"/>
  <c r="B1508" i="37"/>
  <c r="C1508" i="37"/>
  <c r="H1508" i="37" s="1"/>
  <c r="B1509" i="37"/>
  <c r="C1509" i="37"/>
  <c r="H1509" i="37" s="1"/>
  <c r="B1510" i="37"/>
  <c r="B1511" i="37"/>
  <c r="B1512" i="37"/>
  <c r="C1512" i="37"/>
  <c r="H1512" i="37" s="1"/>
  <c r="B1513" i="37"/>
  <c r="C1513" i="37"/>
  <c r="G1513" i="37" s="1"/>
  <c r="B1514" i="37"/>
  <c r="C1514" i="37"/>
  <c r="G1514" i="37" s="1"/>
  <c r="B1515" i="37"/>
  <c r="C1515" i="37"/>
  <c r="H1515" i="37" s="1"/>
  <c r="B1516" i="37"/>
  <c r="B1517" i="37"/>
  <c r="C1517" i="37"/>
  <c r="B1518" i="37"/>
  <c r="C1518" i="37"/>
  <c r="B1519" i="37"/>
  <c r="G1519" i="37" s="1"/>
  <c r="C1519" i="37"/>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C1529" i="37"/>
  <c r="B1530" i="37"/>
  <c r="C1530" i="37"/>
  <c r="B1531" i="37"/>
  <c r="B1532" i="37"/>
  <c r="C1532" i="37"/>
  <c r="H1532" i="37" s="1"/>
  <c r="B1533" i="37"/>
  <c r="C1533" i="37"/>
  <c r="H1533" i="37" s="1"/>
  <c r="B1534" i="37"/>
  <c r="C1534" i="37"/>
  <c r="G1534" i="37" s="1"/>
  <c r="B1535" i="37"/>
  <c r="C1535" i="37"/>
  <c r="B1536" i="37"/>
  <c r="B1537" i="37"/>
  <c r="G1537" i="37" s="1"/>
  <c r="C1537" i="37"/>
  <c r="H1537" i="37" s="1"/>
  <c r="B1538" i="37"/>
  <c r="C1538" i="37"/>
  <c r="B1539" i="37"/>
  <c r="G1539" i="37" s="1"/>
  <c r="C1539" i="37"/>
  <c r="B1540" i="37"/>
  <c r="C1540" i="37"/>
  <c r="H1540" i="37" s="1"/>
  <c r="B1541" i="37"/>
  <c r="B1542" i="37"/>
  <c r="C1542" i="37"/>
  <c r="B1543" i="37"/>
  <c r="C1543" i="37"/>
  <c r="B1544" i="37"/>
  <c r="C1544" i="37"/>
  <c r="H1544" i="37" s="1"/>
  <c r="B1545" i="37"/>
  <c r="C1545" i="37"/>
  <c r="H1545" i="37" s="1"/>
  <c r="B1546" i="37"/>
  <c r="B1547" i="37"/>
  <c r="G1547" i="37" s="1"/>
  <c r="C1547" i="37"/>
  <c r="H1547" i="37" s="1"/>
  <c r="B1548" i="37"/>
  <c r="C1548" i="37"/>
  <c r="H1548" i="37" s="1"/>
  <c r="B1549" i="37"/>
  <c r="G1549" i="37" s="1"/>
  <c r="C1549" i="37"/>
  <c r="B1550" i="37"/>
  <c r="C1550" i="37"/>
  <c r="B1551" i="37"/>
  <c r="B1552" i="37"/>
  <c r="C1552" i="37"/>
  <c r="H1552" i="37" s="1"/>
  <c r="B1553" i="37"/>
  <c r="C1553" i="37"/>
  <c r="B1554" i="37"/>
  <c r="C1554" i="37"/>
  <c r="G1554" i="37" s="1"/>
  <c r="B1555" i="37"/>
  <c r="C1555" i="37"/>
  <c r="H1555" i="37" s="1"/>
  <c r="B1556" i="37"/>
  <c r="C1556" i="37"/>
  <c r="H1556" i="37" s="1"/>
  <c r="B1557" i="37"/>
  <c r="B1558" i="37"/>
  <c r="C1558" i="37"/>
  <c r="B1559" i="37"/>
  <c r="G1559" i="37" s="1"/>
  <c r="C1559" i="37"/>
  <c r="B1560" i="37"/>
  <c r="C1560" i="37"/>
  <c r="H1560" i="37" s="1"/>
  <c r="B1561" i="37"/>
  <c r="G1561" i="37" s="1"/>
  <c r="C1561" i="37"/>
  <c r="Q3" i="3"/>
  <c r="H1561" i="37"/>
  <c r="H1559" i="37"/>
  <c r="H1553" i="37"/>
  <c r="H1549" i="37"/>
  <c r="H1543" i="37"/>
  <c r="H1539" i="37"/>
  <c r="H1535" i="37"/>
  <c r="H1529" i="37"/>
  <c r="H1519" i="37"/>
  <c r="H1513" i="37"/>
  <c r="H1507" i="37"/>
  <c r="H1499" i="37"/>
  <c r="H1495" i="37"/>
  <c r="H1491" i="37"/>
  <c r="H1489" i="37"/>
  <c r="H1487" i="37"/>
  <c r="H1485" i="37"/>
  <c r="H1483" i="37"/>
  <c r="H1479" i="37"/>
  <c r="H1475"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5"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42" i="37"/>
  <c r="H1141" i="37"/>
  <c r="H1137" i="37"/>
  <c r="H1136" i="37"/>
  <c r="H1135" i="37"/>
  <c r="H1133" i="37"/>
  <c r="H1132" i="37"/>
  <c r="H1131" i="37"/>
  <c r="H1130" i="37"/>
  <c r="H1129" i="37"/>
  <c r="H1128" i="37"/>
  <c r="H1127"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7" i="37"/>
  <c r="H1005" i="37"/>
  <c r="H1004" i="37"/>
  <c r="H1003" i="37"/>
  <c r="H1002" i="37"/>
  <c r="H1001" i="37"/>
  <c r="H998" i="37"/>
  <c r="H997" i="37"/>
  <c r="H995" i="37"/>
  <c r="H994" i="37"/>
  <c r="H993" i="37"/>
  <c r="H991"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3" i="37"/>
  <c r="H692" i="37"/>
  <c r="H691" i="37"/>
  <c r="H689" i="37"/>
  <c r="H688" i="37"/>
  <c r="H686" i="37"/>
  <c r="H685" i="37"/>
  <c r="H684" i="37"/>
  <c r="H683" i="37"/>
  <c r="H682" i="37"/>
  <c r="H681" i="37"/>
  <c r="H680" i="37"/>
  <c r="H679" i="37"/>
  <c r="H678" i="37"/>
  <c r="H677" i="37"/>
  <c r="H676" i="37"/>
  <c r="H675" i="37"/>
  <c r="H674" i="37"/>
  <c r="H673" i="37"/>
  <c r="H672" i="37"/>
  <c r="H671" i="37"/>
  <c r="H670" i="37"/>
  <c r="H669" i="37"/>
  <c r="H668"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90" i="37"/>
  <c r="H189" i="37"/>
  <c r="H188" i="37"/>
  <c r="H187" i="37"/>
  <c r="H185" i="37"/>
  <c r="H183" i="37"/>
  <c r="H182" i="37"/>
  <c r="H181" i="37"/>
  <c r="H180" i="37"/>
  <c r="H179" i="37"/>
  <c r="H178" i="37"/>
  <c r="H177" i="37"/>
  <c r="H173" i="37"/>
  <c r="H172" i="37"/>
  <c r="H168" i="37"/>
  <c r="H166" i="37"/>
  <c r="H165" i="37"/>
  <c r="H159" i="37"/>
  <c r="H158" i="37"/>
  <c r="H156" i="37"/>
  <c r="H155"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B28" i="3" s="1"/>
  <c r="G29" i="3"/>
  <c r="H29" i="3"/>
  <c r="E29" i="3" s="1"/>
  <c r="G31" i="3"/>
  <c r="E31" i="3" s="1"/>
  <c r="B31" i="3" s="1"/>
  <c r="H31" i="3"/>
  <c r="G32" i="3"/>
  <c r="H32" i="3"/>
  <c r="G33" i="3"/>
  <c r="H33" i="3"/>
  <c r="G34" i="3"/>
  <c r="H34" i="3"/>
  <c r="G35" i="3"/>
  <c r="H35" i="3"/>
  <c r="G36" i="3"/>
  <c r="H36" i="3"/>
  <c r="G37" i="3"/>
  <c r="H37" i="3"/>
  <c r="G38" i="3"/>
  <c r="H38" i="3"/>
  <c r="E38" i="3"/>
  <c r="G39" i="3"/>
  <c r="H39" i="3"/>
  <c r="G40" i="3"/>
  <c r="H40" i="3"/>
  <c r="G41" i="3"/>
  <c r="H41" i="3"/>
  <c r="G42" i="3"/>
  <c r="H42" i="3"/>
  <c r="G43" i="3"/>
  <c r="H43" i="3"/>
  <c r="G44" i="3"/>
  <c r="H44" i="3"/>
  <c r="G45" i="3"/>
  <c r="H45" i="3"/>
  <c r="E45" i="3" s="1"/>
  <c r="B45" i="3" s="1"/>
  <c r="G46" i="3"/>
  <c r="H46" i="3"/>
  <c r="E46" i="3" s="1"/>
  <c r="G47" i="3"/>
  <c r="E47" i="3" s="1"/>
  <c r="H47" i="3"/>
  <c r="G48" i="3"/>
  <c r="H48" i="3"/>
  <c r="G49" i="3"/>
  <c r="E49" i="3" s="1"/>
  <c r="B49" i="3" s="1"/>
  <c r="H49" i="3"/>
  <c r="G50" i="3"/>
  <c r="E50" i="3" s="1"/>
  <c r="B50" i="3" s="1"/>
  <c r="H50" i="3"/>
  <c r="G51" i="3"/>
  <c r="H51" i="3"/>
  <c r="G52" i="3"/>
  <c r="H52" i="3"/>
  <c r="G53" i="3"/>
  <c r="H53" i="3"/>
  <c r="G54" i="3"/>
  <c r="H54" i="3"/>
  <c r="E54" i="3"/>
  <c r="G55" i="3"/>
  <c r="H55" i="3"/>
  <c r="G56" i="3"/>
  <c r="H56" i="3"/>
  <c r="G57" i="3"/>
  <c r="H57" i="3"/>
  <c r="G58" i="3"/>
  <c r="H58" i="3"/>
  <c r="G59" i="3"/>
  <c r="H59" i="3"/>
  <c r="G60" i="3"/>
  <c r="H60" i="3"/>
  <c r="G61" i="3"/>
  <c r="H61" i="3"/>
  <c r="E61" i="3" s="1"/>
  <c r="B61" i="3" s="1"/>
  <c r="G62" i="3"/>
  <c r="H62" i="3"/>
  <c r="E62" i="3" s="1"/>
  <c r="G63" i="3"/>
  <c r="E63" i="3" s="1"/>
  <c r="H63" i="3"/>
  <c r="G64" i="3"/>
  <c r="H64" i="3"/>
  <c r="G65" i="3"/>
  <c r="E65" i="3" s="1"/>
  <c r="B65" i="3" s="1"/>
  <c r="H65" i="3"/>
  <c r="G66" i="3"/>
  <c r="E66" i="3" s="1"/>
  <c r="B66" i="3" s="1"/>
  <c r="H66" i="3"/>
  <c r="G67" i="3"/>
  <c r="H67" i="3"/>
  <c r="G68" i="3"/>
  <c r="H68" i="3"/>
  <c r="G69" i="3"/>
  <c r="H69" i="3"/>
  <c r="G70" i="3"/>
  <c r="H70" i="3"/>
  <c r="E70" i="3"/>
  <c r="G71" i="3"/>
  <c r="H71" i="3"/>
  <c r="G72" i="3"/>
  <c r="H72" i="3"/>
  <c r="G73" i="3"/>
  <c r="H73" i="3"/>
  <c r="G74" i="3"/>
  <c r="H74" i="3"/>
  <c r="G75" i="3"/>
  <c r="H75" i="3"/>
  <c r="G76" i="3"/>
  <c r="H76" i="3"/>
  <c r="G77" i="3"/>
  <c r="H77" i="3"/>
  <c r="E77" i="3" s="1"/>
  <c r="B77" i="3" s="1"/>
  <c r="G78" i="3"/>
  <c r="H78" i="3"/>
  <c r="E78" i="3" s="1"/>
  <c r="G79" i="3"/>
  <c r="E79" i="3" s="1"/>
  <c r="H79" i="3"/>
  <c r="G80" i="3"/>
  <c r="H80" i="3"/>
  <c r="G81" i="3"/>
  <c r="E81" i="3" s="1"/>
  <c r="B81" i="3" s="1"/>
  <c r="H81" i="3"/>
  <c r="G82" i="3"/>
  <c r="E82" i="3" s="1"/>
  <c r="B82" i="3" s="1"/>
  <c r="H82" i="3"/>
  <c r="G83" i="3"/>
  <c r="H83" i="3"/>
  <c r="G84" i="3"/>
  <c r="H84" i="3"/>
  <c r="G85" i="3"/>
  <c r="H85" i="3"/>
  <c r="G86" i="3"/>
  <c r="H86" i="3"/>
  <c r="E86" i="3"/>
  <c r="G87" i="3"/>
  <c r="H87" i="3"/>
  <c r="G88" i="3"/>
  <c r="H88" i="3"/>
  <c r="G89" i="3"/>
  <c r="H89" i="3"/>
  <c r="G90" i="3"/>
  <c r="H90" i="3"/>
  <c r="G91" i="3"/>
  <c r="H91" i="3"/>
  <c r="G92" i="3"/>
  <c r="H92" i="3"/>
  <c r="G93" i="3"/>
  <c r="H93" i="3"/>
  <c r="E93" i="3" s="1"/>
  <c r="B93" i="3" s="1"/>
  <c r="G94" i="3"/>
  <c r="H94" i="3"/>
  <c r="E94" i="3" s="1"/>
  <c r="B94" i="3" s="1"/>
  <c r="G95" i="3"/>
  <c r="E95" i="3" s="1"/>
  <c r="H95" i="3"/>
  <c r="G96" i="3"/>
  <c r="H96" i="3"/>
  <c r="G97" i="3"/>
  <c r="E97" i="3" s="1"/>
  <c r="B97" i="3" s="1"/>
  <c r="H97" i="3"/>
  <c r="G98" i="3"/>
  <c r="E98" i="3" s="1"/>
  <c r="B98" i="3" s="1"/>
  <c r="H98" i="3"/>
  <c r="G99" i="3"/>
  <c r="H99" i="3"/>
  <c r="G100" i="3"/>
  <c r="H100" i="3"/>
  <c r="G101" i="3"/>
  <c r="H101" i="3"/>
  <c r="G102" i="3"/>
  <c r="H102" i="3"/>
  <c r="E102" i="3"/>
  <c r="G103" i="3"/>
  <c r="H103" i="3"/>
  <c r="G104" i="3"/>
  <c r="H104" i="3"/>
  <c r="G105" i="3"/>
  <c r="H105" i="3"/>
  <c r="G106" i="3"/>
  <c r="H106" i="3"/>
  <c r="G107" i="3"/>
  <c r="H107" i="3"/>
  <c r="G108" i="3"/>
  <c r="H108" i="3"/>
  <c r="G109" i="3"/>
  <c r="H109" i="3"/>
  <c r="E109" i="3" s="1"/>
  <c r="B109" i="3" s="1"/>
  <c r="G110" i="3"/>
  <c r="H110" i="3"/>
  <c r="E110" i="3" s="1"/>
  <c r="B110" i="3" s="1"/>
  <c r="G111" i="3"/>
  <c r="E111" i="3" s="1"/>
  <c r="B111" i="3" s="1"/>
  <c r="H111" i="3"/>
  <c r="G112" i="3"/>
  <c r="H112" i="3"/>
  <c r="G113" i="3"/>
  <c r="E113" i="3" s="1"/>
  <c r="B113" i="3" s="1"/>
  <c r="H113" i="3"/>
  <c r="G114" i="3"/>
  <c r="E114" i="3" s="1"/>
  <c r="B114" i="3" s="1"/>
  <c r="H114" i="3"/>
  <c r="G115" i="3"/>
  <c r="H115" i="3"/>
  <c r="G116" i="3"/>
  <c r="H116" i="3"/>
  <c r="G117" i="3"/>
  <c r="H117" i="3"/>
  <c r="G118" i="3"/>
  <c r="H118" i="3"/>
  <c r="E118" i="3"/>
  <c r="G119" i="3"/>
  <c r="H119" i="3"/>
  <c r="G120" i="3"/>
  <c r="H120" i="3"/>
  <c r="G121" i="3"/>
  <c r="H121" i="3"/>
  <c r="G122" i="3"/>
  <c r="H122" i="3"/>
  <c r="G123" i="3"/>
  <c r="H123" i="3"/>
  <c r="G124" i="3"/>
  <c r="H124" i="3"/>
  <c r="G125" i="3"/>
  <c r="H125" i="3"/>
  <c r="E125" i="3" s="1"/>
  <c r="B125" i="3" s="1"/>
  <c r="G126" i="3"/>
  <c r="H126" i="3"/>
  <c r="E126" i="3" s="1"/>
  <c r="B126" i="3" s="1"/>
  <c r="G127" i="3"/>
  <c r="E127" i="3" s="1"/>
  <c r="B127" i="3" s="1"/>
  <c r="H127" i="3"/>
  <c r="G128" i="3"/>
  <c r="H128" i="3"/>
  <c r="G129" i="3"/>
  <c r="E129" i="3" s="1"/>
  <c r="B129" i="3" s="1"/>
  <c r="H129" i="3"/>
  <c r="G130" i="3"/>
  <c r="E130" i="3" s="1"/>
  <c r="B130" i="3" s="1"/>
  <c r="H130" i="3"/>
  <c r="G131" i="3"/>
  <c r="H131" i="3"/>
  <c r="G132" i="3"/>
  <c r="H132" i="3"/>
  <c r="G133" i="3"/>
  <c r="H133" i="3"/>
  <c r="G134" i="3"/>
  <c r="H134" i="3"/>
  <c r="E134" i="3"/>
  <c r="G135" i="3"/>
  <c r="H135" i="3"/>
  <c r="G136" i="3"/>
  <c r="H136" i="3"/>
  <c r="G137" i="3"/>
  <c r="H137" i="3"/>
  <c r="G138" i="3"/>
  <c r="H138" i="3"/>
  <c r="G140" i="3"/>
  <c r="H140" i="3"/>
  <c r="G141" i="3"/>
  <c r="H141" i="3"/>
  <c r="G142" i="3"/>
  <c r="H142" i="3"/>
  <c r="G143" i="3"/>
  <c r="H143" i="3"/>
  <c r="G144" i="3"/>
  <c r="H144" i="3"/>
  <c r="G145" i="3"/>
  <c r="H145" i="3"/>
  <c r="E145" i="3" s="1"/>
  <c r="B145" i="3" s="1"/>
  <c r="G146" i="3"/>
  <c r="H146" i="3"/>
  <c r="E146" i="3" s="1"/>
  <c r="B146" i="3" s="1"/>
  <c r="G147" i="3"/>
  <c r="E147" i="3" s="1"/>
  <c r="B147" i="3" s="1"/>
  <c r="H147" i="3"/>
  <c r="G148" i="3"/>
  <c r="H148" i="3"/>
  <c r="G149" i="3"/>
  <c r="E149" i="3" s="1"/>
  <c r="B149" i="3" s="1"/>
  <c r="H149" i="3"/>
  <c r="G150" i="3"/>
  <c r="E150" i="3" s="1"/>
  <c r="B150" i="3" s="1"/>
  <c r="H150" i="3"/>
  <c r="G151" i="3"/>
  <c r="H151" i="3"/>
  <c r="G152" i="3"/>
  <c r="E152" i="3" s="1"/>
  <c r="B152" i="3" s="1"/>
  <c r="H152" i="3"/>
  <c r="G153" i="3"/>
  <c r="H153" i="3"/>
  <c r="G154" i="3"/>
  <c r="H154" i="3"/>
  <c r="E154" i="3"/>
  <c r="G155" i="3"/>
  <c r="H155" i="3"/>
  <c r="G156" i="3"/>
  <c r="H156" i="3"/>
  <c r="T158" i="3"/>
  <c r="G162" i="3"/>
  <c r="E162" i="3" s="1"/>
  <c r="B162" i="3" s="1"/>
  <c r="G164" i="3"/>
  <c r="E164" i="3" s="1"/>
  <c r="G166" i="3"/>
  <c r="E166" i="3" s="1"/>
  <c r="B166" i="3" s="1"/>
  <c r="G212" i="3"/>
  <c r="H212" i="3"/>
  <c r="G260" i="3"/>
  <c r="H260" i="3"/>
  <c r="G263" i="3"/>
  <c r="H263" i="3"/>
  <c r="G264" i="3"/>
  <c r="H264" i="3"/>
  <c r="E264" i="3" s="1"/>
  <c r="G265" i="3"/>
  <c r="H265" i="3"/>
  <c r="E265" i="3" s="1"/>
  <c r="B265" i="3" s="1"/>
  <c r="G268" i="3"/>
  <c r="E268" i="3" s="1"/>
  <c r="H268" i="3"/>
  <c r="G269" i="3"/>
  <c r="E269" i="3" s="1"/>
  <c r="H269" i="3"/>
  <c r="G270" i="3"/>
  <c r="H270" i="3"/>
  <c r="G271" i="3"/>
  <c r="H271" i="3"/>
  <c r="G272" i="3"/>
  <c r="H272" i="3"/>
  <c r="E272" i="3"/>
  <c r="G273" i="3"/>
  <c r="H273" i="3"/>
  <c r="E273" i="3" s="1"/>
  <c r="G274" i="3"/>
  <c r="E274" i="3" s="1"/>
  <c r="H274" i="3"/>
  <c r="G275" i="3"/>
  <c r="H275" i="3"/>
  <c r="G276" i="3"/>
  <c r="E276" i="3" s="1"/>
  <c r="H276" i="3"/>
  <c r="G277" i="3"/>
  <c r="E277" i="3" s="1"/>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B274" i="3" s="1"/>
  <c r="F273" i="3"/>
  <c r="F272" i="3"/>
  <c r="B272" i="3" s="1"/>
  <c r="F271" i="3"/>
  <c r="F270" i="3"/>
  <c r="F269" i="3"/>
  <c r="F268" i="3"/>
  <c r="F267" i="3"/>
  <c r="F266" i="3"/>
  <c r="F265" i="3"/>
  <c r="F264" i="3"/>
  <c r="F263" i="3"/>
  <c r="F262" i="3"/>
  <c r="L260" i="3"/>
  <c r="F260" i="3" s="1"/>
  <c r="L258" i="3"/>
  <c r="M258" i="3"/>
  <c r="L257" i="3"/>
  <c r="M257" i="3"/>
  <c r="L256" i="3"/>
  <c r="M256" i="3"/>
  <c r="L255" i="3"/>
  <c r="M255" i="3"/>
  <c r="F255" i="3" s="1"/>
  <c r="B255" i="3" s="1"/>
  <c r="L254" i="3"/>
  <c r="M254" i="3"/>
  <c r="F254" i="3" s="1"/>
  <c r="B254" i="3" s="1"/>
  <c r="L253" i="3"/>
  <c r="M253" i="3"/>
  <c r="L252" i="3"/>
  <c r="M252" i="3"/>
  <c r="L251" i="3"/>
  <c r="F251" i="3" s="1"/>
  <c r="B251" i="3" s="1"/>
  <c r="M251" i="3"/>
  <c r="L250" i="3"/>
  <c r="F250" i="3" s="1"/>
  <c r="B250" i="3" s="1"/>
  <c r="M250" i="3"/>
  <c r="L249" i="3"/>
  <c r="M249" i="3"/>
  <c r="L248" i="3"/>
  <c r="M248" i="3"/>
  <c r="L247" i="3"/>
  <c r="M247" i="3"/>
  <c r="L246" i="3"/>
  <c r="M246" i="3"/>
  <c r="F246" i="3"/>
  <c r="B246" i="3" s="1"/>
  <c r="L245" i="3"/>
  <c r="M245" i="3"/>
  <c r="L244" i="3"/>
  <c r="M244" i="3"/>
  <c r="L243" i="3"/>
  <c r="M243" i="3"/>
  <c r="L242" i="3"/>
  <c r="M242" i="3"/>
  <c r="L241" i="3"/>
  <c r="M241" i="3"/>
  <c r="L240" i="3"/>
  <c r="M240" i="3"/>
  <c r="L239" i="3"/>
  <c r="M239" i="3"/>
  <c r="F239" i="3" s="1"/>
  <c r="B239" i="3" s="1"/>
  <c r="L238" i="3"/>
  <c r="M238" i="3"/>
  <c r="F238" i="3" s="1"/>
  <c r="B238" i="3" s="1"/>
  <c r="L237" i="3"/>
  <c r="M237" i="3"/>
  <c r="L236" i="3"/>
  <c r="M236" i="3"/>
  <c r="L235" i="3"/>
  <c r="F235" i="3" s="1"/>
  <c r="B235" i="3" s="1"/>
  <c r="M235" i="3"/>
  <c r="L234" i="3"/>
  <c r="F234" i="3" s="1"/>
  <c r="B234" i="3" s="1"/>
  <c r="M234" i="3"/>
  <c r="L233" i="3"/>
  <c r="M233" i="3"/>
  <c r="L232" i="3"/>
  <c r="M232" i="3"/>
  <c r="L231" i="3"/>
  <c r="M231" i="3"/>
  <c r="L230" i="3"/>
  <c r="M230" i="3"/>
  <c r="F230" i="3"/>
  <c r="B230" i="3" s="1"/>
  <c r="L229" i="3"/>
  <c r="M229" i="3"/>
  <c r="L228" i="3"/>
  <c r="M228" i="3"/>
  <c r="L227" i="3"/>
  <c r="M227" i="3"/>
  <c r="L226" i="3"/>
  <c r="M226" i="3"/>
  <c r="L225" i="3"/>
  <c r="M225" i="3"/>
  <c r="L224" i="3"/>
  <c r="M224" i="3"/>
  <c r="L223" i="3"/>
  <c r="M223" i="3"/>
  <c r="F223" i="3" s="1"/>
  <c r="B223" i="3" s="1"/>
  <c r="L222" i="3"/>
  <c r="M222" i="3"/>
  <c r="F222" i="3" s="1"/>
  <c r="B222" i="3" s="1"/>
  <c r="L221" i="3"/>
  <c r="M221" i="3"/>
  <c r="L220" i="3"/>
  <c r="M220" i="3"/>
  <c r="L219" i="3"/>
  <c r="F219" i="3" s="1"/>
  <c r="B219" i="3" s="1"/>
  <c r="M219" i="3"/>
  <c r="L218" i="3"/>
  <c r="F218" i="3" s="1"/>
  <c r="B218" i="3" s="1"/>
  <c r="M218" i="3"/>
  <c r="L217" i="3"/>
  <c r="M217" i="3"/>
  <c r="L216" i="3"/>
  <c r="M216" i="3"/>
  <c r="L215" i="3"/>
  <c r="M215" i="3"/>
  <c r="L214" i="3"/>
  <c r="M214" i="3"/>
  <c r="F214" i="3"/>
  <c r="B214" i="3" s="1"/>
  <c r="L213" i="3"/>
  <c r="M213" i="3"/>
  <c r="F212" i="3"/>
  <c r="F211" i="3"/>
  <c r="B211" i="3" s="1"/>
  <c r="L210" i="3"/>
  <c r="M210" i="3"/>
  <c r="L209" i="3"/>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4" i="3"/>
  <c r="B134" i="3"/>
  <c r="B118" i="3"/>
  <c r="B102" i="3"/>
  <c r="B95" i="3"/>
  <c r="B86" i="3"/>
  <c r="B79" i="3"/>
  <c r="B78" i="3"/>
  <c r="B70" i="3"/>
  <c r="B63" i="3"/>
  <c r="B62" i="3"/>
  <c r="B54" i="3"/>
  <c r="B47" i="3"/>
  <c r="B46" i="3"/>
  <c r="B38" i="3"/>
  <c r="B29"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13" i="1" s="1"/>
  <c r="C3" i="37"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H41" i="37" l="1"/>
  <c r="F205" i="3"/>
  <c r="B205" i="3" s="1"/>
  <c r="F209" i="3"/>
  <c r="B209" i="3" s="1"/>
  <c r="F210" i="3"/>
  <c r="B210" i="3" s="1"/>
  <c r="F215" i="3"/>
  <c r="B215" i="3" s="1"/>
  <c r="F226" i="3"/>
  <c r="B226" i="3" s="1"/>
  <c r="F227" i="3"/>
  <c r="B227" i="3" s="1"/>
  <c r="F231" i="3"/>
  <c r="B231" i="3" s="1"/>
  <c r="F242" i="3"/>
  <c r="B242" i="3" s="1"/>
  <c r="F243" i="3"/>
  <c r="B243" i="3" s="1"/>
  <c r="F247" i="3"/>
  <c r="B247" i="3" s="1"/>
  <c r="F258" i="3"/>
  <c r="B258" i="3" s="1"/>
  <c r="B273" i="3"/>
  <c r="E285" i="3"/>
  <c r="B285" i="3" s="1"/>
  <c r="E280" i="3"/>
  <c r="E279" i="3"/>
  <c r="B279" i="3" s="1"/>
  <c r="E263" i="3"/>
  <c r="B263" i="3" s="1"/>
  <c r="E155" i="3"/>
  <c r="B155" i="3" s="1"/>
  <c r="E153" i="3"/>
  <c r="B153" i="3" s="1"/>
  <c r="E144" i="3"/>
  <c r="B144" i="3" s="1"/>
  <c r="E142" i="3"/>
  <c r="B142" i="3" s="1"/>
  <c r="E141" i="3"/>
  <c r="B141" i="3" s="1"/>
  <c r="E138" i="3"/>
  <c r="B138" i="3" s="1"/>
  <c r="E137" i="3"/>
  <c r="B137" i="3" s="1"/>
  <c r="E135" i="3"/>
  <c r="B135" i="3" s="1"/>
  <c r="E133" i="3"/>
  <c r="B133" i="3" s="1"/>
  <c r="E122" i="3"/>
  <c r="B122" i="3" s="1"/>
  <c r="E121" i="3"/>
  <c r="B121" i="3" s="1"/>
  <c r="E119" i="3"/>
  <c r="B119" i="3" s="1"/>
  <c r="E117" i="3"/>
  <c r="B117" i="3" s="1"/>
  <c r="E106" i="3"/>
  <c r="B106" i="3" s="1"/>
  <c r="E105" i="3"/>
  <c r="B105" i="3" s="1"/>
  <c r="E103" i="3"/>
  <c r="B103" i="3" s="1"/>
  <c r="E101" i="3"/>
  <c r="B101" i="3" s="1"/>
  <c r="D147" i="1"/>
  <c r="D85" i="1"/>
  <c r="C75" i="37" s="1"/>
  <c r="H195" i="37"/>
  <c r="D583" i="1"/>
  <c r="C571" i="37" s="1"/>
  <c r="D92" i="27"/>
  <c r="C1057" i="37" s="1"/>
  <c r="D139" i="27"/>
  <c r="C1104" i="37" s="1"/>
  <c r="F140" i="27"/>
  <c r="F247" i="27"/>
  <c r="D254" i="27"/>
  <c r="C1219" i="37" s="1"/>
  <c r="F255" i="27"/>
  <c r="F261" i="3"/>
  <c r="F288" i="3"/>
  <c r="B277" i="3"/>
  <c r="B276" i="3"/>
  <c r="B269" i="3"/>
  <c r="B268" i="3"/>
  <c r="B264" i="3"/>
  <c r="I7" i="3"/>
  <c r="G1497" i="37"/>
  <c r="G1443" i="37"/>
  <c r="G1439" i="37"/>
  <c r="I1439" i="37" s="1"/>
  <c r="G1437" i="37"/>
  <c r="I1437" i="37" s="1"/>
  <c r="G1435" i="37"/>
  <c r="I1435" i="37" s="1"/>
  <c r="G1431" i="37"/>
  <c r="I1431" i="37" s="1"/>
  <c r="G1429" i="37"/>
  <c r="I1429" i="37" s="1"/>
  <c r="G1427" i="37"/>
  <c r="I1427" i="37" s="1"/>
  <c r="G1421" i="37"/>
  <c r="G1419" i="37"/>
  <c r="G1407" i="37"/>
  <c r="G1405" i="37"/>
  <c r="G1403" i="37"/>
  <c r="G1401" i="37"/>
  <c r="G1387" i="37"/>
  <c r="G1385" i="37"/>
  <c r="G1383" i="37"/>
  <c r="G1379" i="37"/>
  <c r="G1377" i="37"/>
  <c r="G1360" i="37"/>
  <c r="G1346" i="37"/>
  <c r="G1344" i="37"/>
  <c r="G1330" i="37"/>
  <c r="G1326" i="37"/>
  <c r="G1324" i="37"/>
  <c r="G1322" i="37"/>
  <c r="G1308" i="37"/>
  <c r="G1306" i="37"/>
  <c r="G1290" i="37"/>
  <c r="G1218" i="37"/>
  <c r="G1210" i="37"/>
  <c r="G1184" i="37"/>
  <c r="G1182" i="37"/>
  <c r="G1180" i="37"/>
  <c r="G1178" i="37"/>
  <c r="G1176" i="37"/>
  <c r="G1174" i="37"/>
  <c r="G1172" i="37"/>
  <c r="G1170" i="37"/>
  <c r="G1150" i="37"/>
  <c r="G1148" i="37"/>
  <c r="G1144" i="37"/>
  <c r="G1124" i="37"/>
  <c r="G1122" i="37"/>
  <c r="G1120" i="37"/>
  <c r="G1114" i="37"/>
  <c r="G1033" i="37"/>
  <c r="G1031" i="37"/>
  <c r="G1029" i="37"/>
  <c r="E90" i="3"/>
  <c r="B90" i="3" s="1"/>
  <c r="E89" i="3"/>
  <c r="B89" i="3" s="1"/>
  <c r="E87" i="3"/>
  <c r="B87" i="3" s="1"/>
  <c r="E85" i="3"/>
  <c r="B85" i="3" s="1"/>
  <c r="E74" i="3"/>
  <c r="B74" i="3" s="1"/>
  <c r="E73" i="3"/>
  <c r="B73" i="3" s="1"/>
  <c r="E71" i="3"/>
  <c r="B71" i="3" s="1"/>
  <c r="E69" i="3"/>
  <c r="B69" i="3" s="1"/>
  <c r="E58" i="3"/>
  <c r="B58" i="3" s="1"/>
  <c r="E57" i="3"/>
  <c r="B57" i="3" s="1"/>
  <c r="E55" i="3"/>
  <c r="B55" i="3" s="1"/>
  <c r="E53" i="3"/>
  <c r="B53" i="3" s="1"/>
  <c r="E42" i="3"/>
  <c r="B42" i="3" s="1"/>
  <c r="E37" i="3"/>
  <c r="B37" i="3" s="1"/>
  <c r="H1477" i="37"/>
  <c r="H1481" i="37"/>
  <c r="H1501" i="37"/>
  <c r="G1558" i="37"/>
  <c r="G1555" i="37"/>
  <c r="G1553" i="37"/>
  <c r="G1550" i="37"/>
  <c r="G1545" i="37"/>
  <c r="G1544" i="37"/>
  <c r="G1543" i="37"/>
  <c r="G1538" i="37"/>
  <c r="G1535" i="37"/>
  <c r="G1533" i="37"/>
  <c r="G1530" i="37"/>
  <c r="G1529" i="37"/>
  <c r="G1518" i="37"/>
  <c r="G1517" i="37"/>
  <c r="G1515" i="37"/>
  <c r="G1512" i="37"/>
  <c r="G1509" i="37"/>
  <c r="G1508" i="37"/>
  <c r="G1507" i="37"/>
  <c r="G1500" i="37"/>
  <c r="G1499" i="37"/>
  <c r="G1489" i="37"/>
  <c r="G1485" i="37"/>
  <c r="G1475" i="37"/>
  <c r="G1470" i="37"/>
  <c r="G1444" i="37"/>
  <c r="I1444" i="37" s="1"/>
  <c r="G1440" i="37"/>
  <c r="I1440" i="37" s="1"/>
  <c r="G1438" i="37"/>
  <c r="I1438" i="37" s="1"/>
  <c r="G1436" i="37"/>
  <c r="I1436" i="37" s="1"/>
  <c r="G1434" i="37"/>
  <c r="I1434" i="37" s="1"/>
  <c r="G1432" i="37"/>
  <c r="I1432" i="37" s="1"/>
  <c r="G1430" i="37"/>
  <c r="I1430" i="37" s="1"/>
  <c r="G1428" i="37"/>
  <c r="I1428" i="37" s="1"/>
  <c r="G1422" i="37"/>
  <c r="G1420" i="37"/>
  <c r="G1418" i="37"/>
  <c r="G1416" i="37"/>
  <c r="G1414" i="37"/>
  <c r="G1406" i="37"/>
  <c r="G1127" i="37"/>
  <c r="G1123" i="37"/>
  <c r="G1121" i="37"/>
  <c r="G1115" i="37"/>
  <c r="G1113" i="37"/>
  <c r="G1103" i="37"/>
  <c r="G1101" i="37"/>
  <c r="G1099" i="37"/>
  <c r="G1097" i="37"/>
  <c r="G1095" i="37"/>
  <c r="G1093" i="37"/>
  <c r="G1091" i="37"/>
  <c r="G1032" i="37"/>
  <c r="G1030" i="37"/>
  <c r="G1028" i="37"/>
  <c r="G1024" i="37"/>
  <c r="G1417" i="37"/>
  <c r="G1415" i="37"/>
  <c r="G1413" i="37"/>
  <c r="G1402" i="37"/>
  <c r="H1399" i="37"/>
  <c r="G1398" i="37"/>
  <c r="G1388" i="37"/>
  <c r="G1386" i="37"/>
  <c r="G1384" i="37"/>
  <c r="G1382" i="37"/>
  <c r="G1380" i="37"/>
  <c r="G1378" i="37"/>
  <c r="G1347" i="37"/>
  <c r="G1345" i="37"/>
  <c r="G1323" i="37"/>
  <c r="G1320" i="37"/>
  <c r="G1315" i="37"/>
  <c r="G1311" i="37"/>
  <c r="G1309" i="37"/>
  <c r="G1307" i="37"/>
  <c r="G1305" i="37"/>
  <c r="G1240" i="37"/>
  <c r="G1236" i="37"/>
  <c r="G1232" i="37"/>
  <c r="G1228" i="37"/>
  <c r="H1216" i="37"/>
  <c r="G1215" i="37"/>
  <c r="G1213" i="37"/>
  <c r="G1185" i="37"/>
  <c r="G1183" i="37"/>
  <c r="G1181" i="37"/>
  <c r="G1179" i="37"/>
  <c r="G1177" i="37"/>
  <c r="G1175" i="37"/>
  <c r="G1173" i="37"/>
  <c r="G1171" i="37"/>
  <c r="G1149" i="37"/>
  <c r="G1147" i="37"/>
  <c r="H1146" i="37"/>
  <c r="G1145" i="37"/>
  <c r="G1135" i="37"/>
  <c r="G1132" i="37"/>
  <c r="G1130" i="37"/>
  <c r="G1128" i="37"/>
  <c r="G1126" i="37"/>
  <c r="G1110" i="37"/>
  <c r="G1106" i="37"/>
  <c r="G1102" i="37"/>
  <c r="G1100" i="37"/>
  <c r="G1098" i="37"/>
  <c r="G1094" i="37"/>
  <c r="G1092" i="37"/>
  <c r="G1090" i="37"/>
  <c r="G1075" i="37"/>
  <c r="G1071" i="37"/>
  <c r="G1067" i="37"/>
  <c r="G1063" i="37"/>
  <c r="G1059" i="37"/>
  <c r="G1053" i="37"/>
  <c r="G1045" i="37"/>
  <c r="G1037" i="37"/>
  <c r="G1021" i="37"/>
  <c r="G1017" i="37"/>
  <c r="G1015" i="37"/>
  <c r="G1013" i="37"/>
  <c r="G1009" i="37"/>
  <c r="G988" i="37"/>
  <c r="G981" i="37"/>
  <c r="G706" i="37"/>
  <c r="G702" i="37"/>
  <c r="H687" i="37"/>
  <c r="G686" i="37"/>
  <c r="G682" i="37"/>
  <c r="G678" i="37"/>
  <c r="G674" i="37"/>
  <c r="G662" i="37"/>
  <c r="G658" i="37"/>
  <c r="G654" i="37"/>
  <c r="G650" i="37"/>
  <c r="G624" i="37"/>
  <c r="G621" i="37"/>
  <c r="G618" i="37"/>
  <c r="G604" i="37"/>
  <c r="G601" i="37"/>
  <c r="G599" i="37"/>
  <c r="G597" i="37"/>
  <c r="G580" i="37"/>
  <c r="G573" i="37"/>
  <c r="G569" i="37"/>
  <c r="G561" i="37"/>
  <c r="G550" i="37"/>
  <c r="G538" i="37"/>
  <c r="G531" i="37"/>
  <c r="G524" i="37"/>
  <c r="G514" i="37"/>
  <c r="G508" i="37"/>
  <c r="G502" i="37"/>
  <c r="G496" i="37"/>
  <c r="G494" i="37"/>
  <c r="G492" i="37"/>
  <c r="G488" i="37"/>
  <c r="G462" i="37"/>
  <c r="G453" i="37"/>
  <c r="G448" i="37"/>
  <c r="G444" i="37"/>
  <c r="G440" i="37"/>
  <c r="G432" i="37"/>
  <c r="G430" i="37"/>
  <c r="G428" i="37"/>
  <c r="G424" i="37"/>
  <c r="G416" i="37"/>
  <c r="G402" i="37"/>
  <c r="G397" i="37"/>
  <c r="G385" i="37"/>
  <c r="G377" i="37"/>
  <c r="G371" i="37"/>
  <c r="G369" i="37"/>
  <c r="G365" i="37"/>
  <c r="G359" i="37"/>
  <c r="G351" i="37"/>
  <c r="G345" i="37"/>
  <c r="G321" i="37"/>
  <c r="G302" i="37"/>
  <c r="G300" i="37"/>
  <c r="G298" i="37"/>
  <c r="G295" i="37"/>
  <c r="G293" i="37"/>
  <c r="G286" i="37"/>
  <c r="G265" i="37"/>
  <c r="G261" i="37"/>
  <c r="G228" i="37"/>
  <c r="G216" i="37"/>
  <c r="G1014" i="37"/>
  <c r="G1010" i="37"/>
  <c r="G1004" i="37"/>
  <c r="G982" i="37"/>
  <c r="G980"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05" i="37"/>
  <c r="G591" i="37"/>
  <c r="G564" i="37"/>
  <c r="G551" i="37"/>
  <c r="G547" i="37"/>
  <c r="G509" i="37"/>
  <c r="G497" i="37"/>
  <c r="G495" i="37"/>
  <c r="G449" i="37"/>
  <c r="G447" i="37"/>
  <c r="G431" i="37"/>
  <c r="G429" i="37"/>
  <c r="G427" i="37"/>
  <c r="G425" i="37"/>
  <c r="G423" i="37"/>
  <c r="G417" i="37"/>
  <c r="G415" i="37"/>
  <c r="G398" i="37"/>
  <c r="G396" i="37"/>
  <c r="G334" i="37"/>
  <c r="G324" i="37"/>
  <c r="G322" i="37"/>
  <c r="G320" i="37"/>
  <c r="G316" i="37"/>
  <c r="G312" i="37"/>
  <c r="G301" i="37"/>
  <c r="G297" i="37"/>
  <c r="G255" i="37"/>
  <c r="G253" i="37"/>
  <c r="G251" i="37"/>
  <c r="G249" i="37"/>
  <c r="G237" i="37"/>
  <c r="G227" i="37"/>
  <c r="G225" i="37"/>
  <c r="G215" i="37"/>
  <c r="G211" i="37"/>
  <c r="G187" i="37"/>
  <c r="G185" i="37"/>
  <c r="G173" i="37"/>
  <c r="G289" i="37"/>
  <c r="G285" i="37"/>
  <c r="G276" i="37"/>
  <c r="G266" i="37"/>
  <c r="G264" i="37"/>
  <c r="G260" i="37"/>
  <c r="G252" i="37"/>
  <c r="G250" i="37"/>
  <c r="G245" i="37"/>
  <c r="G243" i="37"/>
  <c r="G238" i="37"/>
  <c r="G236" i="37"/>
  <c r="G234" i="37"/>
  <c r="G231" i="37"/>
  <c r="G224" i="37"/>
  <c r="G221" i="37"/>
  <c r="G219" i="37"/>
  <c r="G212" i="37"/>
  <c r="G210" i="37"/>
  <c r="H209" i="37"/>
  <c r="G207" i="37"/>
  <c r="G205" i="37"/>
  <c r="G203" i="37"/>
  <c r="G201" i="37"/>
  <c r="H193" i="37"/>
  <c r="G192" i="37"/>
  <c r="G188" i="37"/>
  <c r="H184" i="37"/>
  <c r="G182" i="37"/>
  <c r="G180" i="37"/>
  <c r="G178" i="37"/>
  <c r="H176" i="37"/>
  <c r="H174" i="37"/>
  <c r="H170" i="37"/>
  <c r="H169" i="37"/>
  <c r="G166" i="37"/>
  <c r="H163" i="37"/>
  <c r="H160" i="37"/>
  <c r="G159" i="37"/>
  <c r="H154" i="37"/>
  <c r="G148" i="37"/>
  <c r="G146" i="37"/>
  <c r="G144" i="37"/>
  <c r="G142" i="37"/>
  <c r="G140" i="37"/>
  <c r="G130" i="37"/>
  <c r="G126" i="37"/>
  <c r="G122" i="37"/>
  <c r="G118" i="37"/>
  <c r="G116" i="37"/>
  <c r="G114" i="37"/>
  <c r="G97" i="37"/>
  <c r="G95" i="37"/>
  <c r="G93" i="37"/>
  <c r="G88" i="37"/>
  <c r="G83" i="37"/>
  <c r="G81" i="37"/>
  <c r="G79" i="37"/>
  <c r="G77" i="37"/>
  <c r="G74" i="37"/>
  <c r="G72" i="37"/>
  <c r="G66" i="37"/>
  <c r="G60" i="37"/>
  <c r="H59" i="37"/>
  <c r="G54" i="37"/>
  <c r="G52" i="37"/>
  <c r="G34" i="37"/>
  <c r="G24" i="37"/>
  <c r="G22" i="37"/>
  <c r="G20" i="37"/>
  <c r="G18" i="37"/>
  <c r="G14" i="37"/>
  <c r="G12" i="37"/>
  <c r="G10" i="37"/>
  <c r="G8" i="37"/>
  <c r="G6" i="37"/>
  <c r="G145" i="37"/>
  <c r="G141" i="37"/>
  <c r="G119" i="37"/>
  <c r="G115" i="37"/>
  <c r="G113" i="37"/>
  <c r="G111" i="37"/>
  <c r="G103" i="37"/>
  <c r="G73" i="37"/>
  <c r="G71" i="37"/>
  <c r="G69" i="37"/>
  <c r="G63" i="37"/>
  <c r="G57" i="37"/>
  <c r="G53" i="37"/>
  <c r="G51" i="37"/>
  <c r="G49" i="37"/>
  <c r="G45" i="37"/>
  <c r="G37" i="37"/>
  <c r="G31" i="37"/>
  <c r="G27" i="37"/>
  <c r="G23" i="37"/>
  <c r="G21" i="37"/>
  <c r="G9" i="37"/>
  <c r="G5" i="37"/>
  <c r="H1126" i="37"/>
  <c r="H1252" i="37"/>
  <c r="G1224" i="37"/>
  <c r="H1217" i="37"/>
  <c r="H1214" i="37"/>
  <c r="G1207" i="37"/>
  <c r="H1203" i="37"/>
  <c r="E283" i="3"/>
  <c r="G1125" i="37"/>
  <c r="G1557" i="37"/>
  <c r="G1496" i="37"/>
  <c r="G1493" i="37"/>
  <c r="G1476" i="37"/>
  <c r="G1473" i="37"/>
  <c r="E30" i="3"/>
  <c r="B30" i="3" s="1"/>
  <c r="E41" i="3"/>
  <c r="B41" i="3" s="1"/>
  <c r="E39" i="3"/>
  <c r="B39" i="3" s="1"/>
  <c r="G670" i="37"/>
  <c r="E33" i="3"/>
  <c r="B33" i="3" s="1"/>
  <c r="G640" i="37"/>
  <c r="G638" i="37"/>
  <c r="H403" i="37"/>
  <c r="H287" i="37"/>
  <c r="G191" i="37"/>
  <c r="F196" i="1"/>
  <c r="G181" i="37"/>
  <c r="F185" i="1"/>
  <c r="H164" i="37"/>
  <c r="F204" i="3"/>
  <c r="B204" i="3" s="1"/>
  <c r="G129" i="37"/>
  <c r="F122" i="1"/>
  <c r="E34" i="3"/>
  <c r="B34" i="3" s="1"/>
  <c r="F292" i="3"/>
  <c r="G1399" i="37"/>
  <c r="H1224" i="37"/>
  <c r="G1217" i="37"/>
  <c r="G1216" i="37"/>
  <c r="G1214" i="37"/>
  <c r="F236" i="27"/>
  <c r="G1151" i="37"/>
  <c r="G1146" i="37"/>
  <c r="B283" i="3"/>
  <c r="B280" i="3"/>
  <c r="D151" i="27"/>
  <c r="F154" i="27"/>
  <c r="F76" i="27"/>
  <c r="D75" i="27"/>
  <c r="C1040" i="37" s="1"/>
  <c r="G1026" i="37"/>
  <c r="F58" i="27"/>
  <c r="G1025" i="37"/>
  <c r="G1011" i="37"/>
  <c r="G1008" i="37"/>
  <c r="G1007" i="37"/>
  <c r="G997" i="37"/>
  <c r="G993" i="37"/>
  <c r="D18" i="27"/>
  <c r="C983" i="37" s="1"/>
  <c r="D116" i="1"/>
  <c r="C106" i="37" s="1"/>
  <c r="G117" i="37"/>
  <c r="G59" i="37"/>
  <c r="G698" i="37"/>
  <c r="G694" i="37"/>
  <c r="G690" i="37"/>
  <c r="G666" i="37"/>
  <c r="G288" i="37"/>
  <c r="G646" i="37"/>
  <c r="E260" i="3"/>
  <c r="B260" i="3" s="1"/>
  <c r="H639" i="37"/>
  <c r="F386" i="1"/>
  <c r="F264" i="1"/>
  <c r="D204" i="1"/>
  <c r="C194" i="37" s="1"/>
  <c r="G190" i="37"/>
  <c r="G184" i="37"/>
  <c r="G177" i="37"/>
  <c r="G176" i="37"/>
  <c r="F177" i="1"/>
  <c r="G169" i="37"/>
  <c r="G165" i="37"/>
  <c r="G164" i="37"/>
  <c r="G163" i="37"/>
  <c r="D160" i="1"/>
  <c r="G154" i="37"/>
  <c r="G65" i="37"/>
  <c r="F201" i="3"/>
  <c r="B201" i="3" s="1"/>
  <c r="E5" i="3"/>
  <c r="B5" i="3" s="1"/>
  <c r="F421" i="1"/>
  <c r="E141" i="1"/>
  <c r="D131" i="37" s="1"/>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B278" i="3"/>
  <c r="E275" i="3"/>
  <c r="B275" i="3" s="1"/>
  <c r="E270" i="3"/>
  <c r="B270" i="3" s="1"/>
  <c r="G1490" i="37"/>
  <c r="G1487" i="37"/>
  <c r="G1483" i="37"/>
  <c r="G1479" i="37"/>
  <c r="G1472" i="37"/>
  <c r="G1467" i="37"/>
  <c r="G1447" i="37"/>
  <c r="G1329" i="37"/>
  <c r="G1319" i="37"/>
  <c r="G1314" i="37"/>
  <c r="G1302" i="37"/>
  <c r="G1298" i="37"/>
  <c r="G1289" i="37"/>
  <c r="G1286" i="37"/>
  <c r="G1282" i="37"/>
  <c r="G1278" i="37"/>
  <c r="G1274" i="37"/>
  <c r="G1270" i="37"/>
  <c r="G1266" i="37"/>
  <c r="G1262" i="37"/>
  <c r="G1209" i="37"/>
  <c r="G1194" i="37"/>
  <c r="G1190" i="37"/>
  <c r="G1164" i="37"/>
  <c r="G1137" i="37"/>
  <c r="G1117" i="37"/>
  <c r="G1108" i="37"/>
  <c r="G1072" i="37"/>
  <c r="G1068" i="37"/>
  <c r="G1064" i="37"/>
  <c r="G1060" i="37"/>
  <c r="G1055" i="37"/>
  <c r="G1051" i="37"/>
  <c r="G1047" i="37"/>
  <c r="G1043" i="37"/>
  <c r="G1035" i="37"/>
  <c r="G1022" i="37"/>
  <c r="G1018" i="37"/>
  <c r="G1002" i="37"/>
  <c r="G987" i="37"/>
  <c r="G539" i="37"/>
  <c r="G535" i="37"/>
  <c r="G530" i="37"/>
  <c r="G489" i="37"/>
  <c r="G473" i="37"/>
  <c r="H328" i="37"/>
  <c r="H304" i="37"/>
  <c r="H19" i="37"/>
  <c r="H1295" i="37"/>
  <c r="D13" i="30"/>
  <c r="C1469" i="37" s="1"/>
  <c r="H1469" i="37" s="1"/>
  <c r="G1527" i="37"/>
  <c r="G1523" i="37"/>
  <c r="G1506" i="37"/>
  <c r="G1482" i="37"/>
  <c r="G1478" i="37"/>
  <c r="G1389" i="37"/>
  <c r="E314" i="1"/>
  <c r="D303" i="37" s="1"/>
  <c r="E532" i="1"/>
  <c r="D520" i="37" s="1"/>
  <c r="D647" i="1"/>
  <c r="C635" i="37" s="1"/>
  <c r="D347" i="1"/>
  <c r="C336" i="37" s="1"/>
  <c r="D302" i="1"/>
  <c r="H64" i="37"/>
  <c r="H50" i="37"/>
  <c r="G179" i="3"/>
  <c r="E179" i="3" s="1"/>
  <c r="B179" i="3" s="1"/>
  <c r="D462" i="1"/>
  <c r="H162" i="37"/>
  <c r="G541" i="37"/>
  <c r="E92" i="27"/>
  <c r="E123" i="27"/>
  <c r="D1088" i="37" s="1"/>
  <c r="E175" i="27"/>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1525" i="37"/>
  <c r="G1560" i="37"/>
  <c r="G1556" i="37"/>
  <c r="G1542" i="37"/>
  <c r="G1540" i="37"/>
  <c r="G1522" i="37"/>
  <c r="G1502" i="37"/>
  <c r="G1495" i="37"/>
  <c r="G1474"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11" i="37"/>
  <c r="D1058" i="37"/>
  <c r="G989" i="37"/>
  <c r="G985" i="37"/>
  <c r="G746" i="37"/>
  <c r="G742" i="37"/>
  <c r="G738" i="37"/>
  <c r="G734" i="37"/>
  <c r="G730" i="37"/>
  <c r="G726" i="37"/>
  <c r="G722" i="37"/>
  <c r="G718" i="37"/>
  <c r="G714" i="37"/>
  <c r="G710" i="37"/>
  <c r="G532" i="37"/>
  <c r="H76" i="37"/>
  <c r="G223" i="37"/>
  <c r="E187" i="27"/>
  <c r="D1152" i="37" s="1"/>
  <c r="D203" i="27"/>
  <c r="E235" i="27"/>
  <c r="D1200" i="37" s="1"/>
  <c r="E45" i="33"/>
  <c r="D1457" i="37" s="1"/>
  <c r="H1517" i="37"/>
  <c r="G1552" i="37"/>
  <c r="G1548" i="37"/>
  <c r="G1498" i="37"/>
  <c r="G1494"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36" i="37"/>
  <c r="G1038" i="37"/>
  <c r="G1005" i="37"/>
  <c r="G1001" i="37"/>
  <c r="G986" i="37"/>
  <c r="G592" i="37"/>
  <c r="G587" i="37"/>
  <c r="G533" i="37"/>
  <c r="G471" i="37"/>
  <c r="G459"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3" i="37"/>
  <c r="G1129" i="37"/>
  <c r="G1118" i="37"/>
  <c r="G1036" i="37"/>
  <c r="G1003" i="37"/>
  <c r="G999" i="37"/>
  <c r="G995" i="37"/>
  <c r="G991"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22" i="37"/>
  <c r="G607" i="37"/>
  <c r="G588" i="37"/>
  <c r="G553" i="37"/>
  <c r="G549" i="37"/>
  <c r="G545" i="37"/>
  <c r="G537" i="37"/>
  <c r="G523" i="37"/>
  <c r="G505" i="37"/>
  <c r="G501" i="37"/>
  <c r="G491" i="37"/>
  <c r="G487" i="37"/>
  <c r="G477" i="37"/>
  <c r="G468" i="37"/>
  <c r="G456"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6" i="37"/>
  <c r="G589" i="37"/>
  <c r="G582" i="37"/>
  <c r="G575" i="37"/>
  <c r="G563" i="37"/>
  <c r="G552" i="37"/>
  <c r="G548" i="37"/>
  <c r="G593" i="37"/>
  <c r="G574" i="37"/>
  <c r="G544" i="37"/>
  <c r="G540" i="37"/>
  <c r="G536" i="37"/>
  <c r="G490" i="37"/>
  <c r="G480" i="37"/>
  <c r="G474" i="37"/>
  <c r="G461" i="37"/>
  <c r="G452" i="37"/>
  <c r="G422" i="37"/>
  <c r="G414" i="37"/>
  <c r="G395" i="37"/>
  <c r="G319" i="37"/>
  <c r="G299" i="37"/>
  <c r="G294" i="37"/>
  <c r="G287" i="37"/>
  <c r="G278" i="37"/>
  <c r="G274" i="37"/>
  <c r="G262" i="37"/>
  <c r="G246" i="37"/>
  <c r="G233" i="37"/>
  <c r="G218" i="37"/>
  <c r="G209" i="37"/>
  <c r="G204" i="37"/>
  <c r="G193" i="37"/>
  <c r="G189" i="37"/>
  <c r="G183" i="37"/>
  <c r="G179" i="37"/>
  <c r="G160" i="37"/>
  <c r="G147" i="37"/>
  <c r="G143" i="37"/>
  <c r="G139" i="37"/>
  <c r="G96" i="37"/>
  <c r="G92" i="37"/>
  <c r="G80" i="37"/>
  <c r="G35" i="37"/>
  <c r="G11" i="37"/>
  <c r="G7" i="37"/>
  <c r="G335" i="37"/>
  <c r="G325" i="37"/>
  <c r="G317" i="37"/>
  <c r="G313" i="37"/>
  <c r="G174" i="37"/>
  <c r="G170" i="37"/>
  <c r="G155" i="37"/>
  <c r="G127" i="37"/>
  <c r="G123" i="37"/>
  <c r="G108" i="37"/>
  <c r="G104" i="37"/>
  <c r="G100" i="37"/>
  <c r="G89" i="37"/>
  <c r="G85" i="37"/>
  <c r="G42" i="37"/>
  <c r="G38" i="37"/>
  <c r="G32" i="37"/>
  <c r="G28" i="37"/>
  <c r="G15" i="37"/>
  <c r="G595" i="37"/>
  <c r="G560" i="37"/>
  <c r="G542" i="37"/>
  <c r="G522" i="37"/>
  <c r="G504" i="37"/>
  <c r="G500" i="37"/>
  <c r="G478" i="37"/>
  <c r="G466" i="37"/>
  <c r="G445" i="37"/>
  <c r="G441" i="37"/>
  <c r="G419" i="37"/>
  <c r="G390" i="37"/>
  <c r="G386" i="37"/>
  <c r="G378" i="37"/>
  <c r="G372" i="37"/>
  <c r="G366" i="37"/>
  <c r="G362" i="37"/>
  <c r="G360" i="37"/>
  <c r="G352" i="37"/>
  <c r="G346" i="37"/>
  <c r="G338" i="37"/>
  <c r="G332" i="37"/>
  <c r="G326" i="37"/>
  <c r="G314" i="37"/>
  <c r="G310" i="37"/>
  <c r="G171" i="37"/>
  <c r="G156" i="37"/>
  <c r="G152" i="37"/>
  <c r="G109" i="37"/>
  <c r="G105" i="37"/>
  <c r="G101" i="37"/>
  <c r="G90" i="37"/>
  <c r="G86"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F204" i="1" l="1"/>
  <c r="F151" i="27"/>
  <c r="I1450" i="37"/>
  <c r="I1454" i="37"/>
  <c r="I1460" i="37"/>
  <c r="C137" i="37"/>
  <c r="F147" i="1"/>
  <c r="H1486" i="37"/>
  <c r="D47" i="30"/>
  <c r="K57" i="42" s="1"/>
  <c r="G1469" i="37"/>
  <c r="F160" i="1"/>
  <c r="F116" i="1"/>
  <c r="G106" i="37"/>
  <c r="G983" i="37"/>
  <c r="D13" i="27"/>
  <c r="J43" i="42" s="1"/>
  <c r="F18" i="27"/>
  <c r="G635" i="37"/>
  <c r="G24" i="3"/>
  <c r="H24" i="3"/>
  <c r="G132" i="37"/>
  <c r="E163" i="3"/>
  <c r="B163" i="3" s="1"/>
  <c r="C1317" i="37"/>
  <c r="F42" i="36"/>
  <c r="C124" i="37"/>
  <c r="F134" i="1"/>
  <c r="I1448" i="37"/>
  <c r="I1455" i="37"/>
  <c r="I1464" i="37"/>
  <c r="G1049" i="37"/>
  <c r="H635" i="37"/>
  <c r="C213" i="37"/>
  <c r="F223" i="1"/>
  <c r="H1104" i="37"/>
  <c r="C1371" i="37"/>
  <c r="F96" i="36"/>
  <c r="I1451" i="37"/>
  <c r="I1461" i="37"/>
  <c r="H213" i="37"/>
  <c r="C291" i="37"/>
  <c r="F302" i="1"/>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G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H150" i="37"/>
  <c r="C222" i="37"/>
  <c r="F232" i="1"/>
  <c r="C1457" i="37"/>
  <c r="J54" i="42"/>
  <c r="G585" i="37"/>
  <c r="H585" i="37"/>
  <c r="H1168" i="37"/>
  <c r="E74" i="27"/>
  <c r="G616" i="37"/>
  <c r="H616" i="37"/>
  <c r="H137" i="37" l="1"/>
  <c r="G137" i="37"/>
  <c r="E24" i="3"/>
  <c r="B24" i="3" s="1"/>
  <c r="H124" i="37"/>
  <c r="G124" i="37"/>
  <c r="H1371" i="37"/>
  <c r="G1371" i="37"/>
  <c r="G1287" i="37"/>
  <c r="H1287" i="37"/>
  <c r="G1317" i="37"/>
  <c r="H131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L2" i="37"/>
  <c r="L28" i="37"/>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<sst xmlns="http://schemas.openxmlformats.org/spreadsheetml/2006/main" count="4758" uniqueCount="4303">
  <si>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</si>
  <si>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</si>
  <si>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</si>
  <si>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</si>
  <si>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</si>
  <si>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</si>
  <si>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</si>
  <si>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</si>
  <si>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</si>
  <si>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</si>
  <si>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</si>
  <si>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</si>
  <si>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</si>
  <si>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</si>
  <si>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</si>
  <si>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</si>
  <si>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</si>
  <si>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</si>
  <si>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</si>
  <si>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</si>
  <si>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</si>
  <si>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</si>
  <si>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</si>
  <si>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</si>
  <si>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</si>
  <si>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</si>
  <si>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</si>
  <si>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</si>
  <si>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</si>
  <si>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</si>
  <si>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</si>
  <si>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</si>
  <si>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</si>
  <si>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</si>
  <si>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</si>
  <si>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</si>
  <si>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</si>
  <si>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</si>
  <si>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</si>
  <si>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</si>
  <si>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</si>
  <si>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</si>
  <si>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</si>
  <si>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</si>
  <si>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</si>
  <si>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</si>
  <si>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</si>
  <si>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</si>
  <si>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</si>
  <si>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</si>
  <si>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</si>
  <si>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</si>
  <si>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</si>
  <si>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</si>
  <si>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</si>
  <si>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</si>
  <si>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</si>
  <si>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</si>
  <si>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</si>
  <si>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</si>
  <si>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</si>
  <si>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</si>
  <si>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</si>
  <si>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</si>
  <si>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</si>
  <si>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</si>
  <si>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</si>
  <si>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</si>
  <si>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</si>
  <si>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</si>
  <si>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</si>
  <si>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</si>
  <si>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</si>
  <si>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</si>
  <si>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</si>
  <si>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</si>
  <si>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</si>
  <si>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</si>
  <si>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</si>
  <si>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</si>
  <si>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</si>
  <si>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</si>
  <si>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</si>
  <si>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</si>
  <si>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</si>
  <si>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</si>
  <si>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</si>
  <si>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</si>
  <si>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</si>
  <si>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</si>
  <si>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</si>
  <si>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</si>
  <si>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</si>
  <si>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</si>
  <si>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</si>
  <si>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</si>
  <si>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</si>
  <si>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</si>
  <si>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</si>
  <si>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</si>
  <si>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</si>
  <si>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</si>
  <si>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</si>
  <si>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</si>
  <si>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</si>
  <si>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</si>
  <si>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</si>
  <si>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</si>
  <si>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</si>
  <si>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</si>
  <si>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</si>
  <si>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</si>
  <si>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</si>
  <si>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</si>
  <si>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</si>
  <si>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</si>
  <si>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</si>
  <si>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</si>
  <si>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</si>
  <si>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</si>
  <si>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</si>
  <si>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</si>
  <si>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</si>
  <si>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</si>
  <si>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</si>
  <si>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</si>
  <si>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</si>
  <si>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</si>
  <si>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</si>
  <si>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</si>
  <si>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</si>
  <si>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</si>
  <si>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</si>
  <si>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</si>
  <si>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</si>
  <si>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</si>
  <si>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</si>
  <si>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</si>
  <si>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</si>
  <si>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</si>
  <si>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</si>
  <si>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</si>
  <si>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</si>
  <si>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</si>
  <si>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</si>
  <si>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</si>
  <si>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</si>
  <si>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</si>
  <si>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</si>
  <si>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</si>
  <si>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</si>
  <si>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</si>
  <si>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</si>
  <si>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</si>
  <si>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</si>
  <si>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</si>
  <si>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</si>
  <si>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</si>
  <si>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</si>
  <si>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</si>
  <si>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</si>
  <si>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</si>
  <si>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</si>
  <si>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</si>
  <si>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</si>
  <si>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</si>
  <si>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</si>
  <si>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</si>
  <si>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</si>
  <si>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</si>
  <si>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</si>
  <si>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</si>
  <si>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</si>
  <si>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</si>
  <si>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</si>
  <si>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</si>
  <si>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</si>
  <si>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</si>
  <si>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</si>
  <si>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</si>
  <si>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</si>
  <si>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</si>
  <si>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</si>
  <si>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</si>
  <si>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</si>
  <si>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</si>
  <si>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</si>
  <si>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</si>
  <si>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</si>
  <si>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</si>
  <si>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</si>
  <si>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</si>
  <si>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</si>
  <si>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</si>
  <si>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</si>
  <si>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</si>
  <si>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</si>
  <si>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</si>
  <si>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</si>
  <si>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</si>
  <si>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</si>
  <si>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</si>
  <si>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</si>
  <si>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</si>
  <si>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</si>
  <si>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</si>
  <si>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</si>
  <si>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</si>
  <si>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</si>
  <si>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</si>
  <si>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</si>
  <si>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</si>
  <si>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</si>
  <si>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</si>
  <si>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</si>
  <si>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</si>
  <si>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</si>
  <si>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</si>
  <si>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</si>
  <si>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</si>
  <si>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</si>
  <si>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</si>
  <si>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</si>
  <si>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</si>
  <si>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</si>
  <si>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</si>
  <si>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</si>
  <si>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</si>
  <si>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</si>
  <si>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</si>
  <si>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</si>
  <si>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</si>
  <si>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</si>
  <si>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</si>
  <si>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</si>
  <si>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</si>
  <si>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</si>
  <si>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</si>
  <si>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</si>
  <si>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</si>
  <si>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</si>
  <si>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</si>
  <si>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</si>
  <si>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</si>
  <si>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</si>
  <si>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</si>
  <si>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</si>
  <si>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</si>
  <si>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</si>
  <si>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</si>
  <si>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</si>
  <si>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</si>
  <si>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</si>
  <si>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</si>
  <si>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</si>
  <si>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</si>
  <si>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</si>
  <si>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</si>
  <si>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</si>
  <si>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</si>
  <si>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</si>
  <si>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</si>
  <si>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</si>
  <si>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</si>
  <si>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</si>
  <si>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</si>
  <si>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</si>
  <si>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</si>
  <si>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</si>
  <si>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</si>
  <si>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</si>
  <si>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</si>
  <si>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</si>
  <si>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</si>
  <si>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</si>
  <si>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</si>
  <si>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</si>
  <si>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</si>
  <si>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</si>
  <si>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</si>
  <si>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</si>
  <si>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</si>
  <si>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</si>
  <si>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</si>
  <si>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</si>
  <si>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</si>
  <si>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</si>
  <si>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</si>
  <si>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</si>
  <si>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</si>
  <si>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</si>
  <si>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</si>
  <si>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</si>
  <si>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</si>
  <si>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</si>
  <si>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</si>
  <si>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</si>
  <si>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</si>
  <si>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</si>
  <si>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</si>
  <si>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</si>
  <si>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</si>
  <si>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</si>
  <si>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</si>
  <si>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</si>
  <si>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</si>
  <si>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</si>
  <si>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</si>
  <si>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</si>
  <si>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</si>
  <si>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</si>
  <si>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</si>
  <si>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</si>
  <si>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</si>
  <si>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</si>
  <si>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</si>
  <si>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</si>
  <si>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</si>
  <si>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</si>
  <si>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</si>
  <si>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</si>
  <si>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</si>
  <si>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</si>
  <si>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</si>
  <si>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</si>
  <si>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</si>
  <si>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</si>
  <si>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</si>
  <si>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</si>
  <si>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</si>
  <si>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</si>
  <si>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</si>
  <si>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</si>
  <si>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</si>
  <si>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</si>
  <si>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</si>
  <si>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</si>
  <si>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</si>
  <si>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</si>
  <si>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</si>
  <si>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</si>
  <si>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</si>
  <si>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</si>
  <si>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</si>
  <si>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</si>
  <si>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</si>
  <si>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</si>
  <si>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</si>
  <si>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</si>
  <si>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</si>
  <si>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</si>
  <si>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</si>
  <si>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</si>
  <si>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</si>
  <si>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</si>
  <si>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</si>
  <si>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</si>
  <si>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</si>
  <si>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</si>
  <si>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</si>
  <si>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</si>
  <si>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</si>
  <si>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</si>
  <si>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</si>
  <si>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</si>
  <si>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</si>
  <si>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</si>
  <si>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</si>
  <si>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</si>
  <si>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</si>
  <si>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</si>
  <si>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</si>
  <si>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</si>
  <si>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</si>
  <si>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</si>
  <si>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</si>
  <si>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</si>
  <si>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</si>
  <si>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</si>
  <si>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</si>
  <si>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</si>
  <si>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</si>
  <si>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</si>
  <si>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</si>
  <si>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</si>
  <si>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</si>
  <si>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</si>
  <si>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</si>
  <si>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</si>
  <si>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</si>
  <si>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</si>
  <si>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</si>
  <si>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</si>
  <si>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</si>
  <si>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</si>
  <si>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</si>
  <si>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</si>
  <si>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</si>
  <si>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</si>
  <si>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</si>
  <si>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</si>
  <si>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</si>
  <si>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</si>
  <si>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</si>
  <si>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</si>
  <si>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</si>
  <si>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</si>
  <si>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</si>
  <si>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</si>
  <si>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</si>
  <si>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</si>
  <si>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</si>
  <si>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</si>
  <si>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</si>
  <si>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</si>
  <si>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</si>
  <si>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</si>
  <si>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</si>
  <si>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</si>
  <si>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</si>
  <si>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</si>
  <si>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</si>
  <si>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</si>
  <si>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</si>
  <si>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</si>
  <si>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</si>
  <si>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</si>
  <si>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</si>
  <si>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</si>
  <si>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</si>
  <si>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</si>
  <si>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</si>
  <si>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</si>
  <si>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</si>
  <si>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</si>
  <si>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</si>
  <si>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</si>
  <si>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</si>
  <si>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</si>
  <si>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</si>
  <si>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</si>
  <si>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</si>
  <si>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</si>
  <si>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</si>
  <si>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</si>
  <si>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</si>
  <si>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</si>
  <si>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</si>
  <si>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</si>
  <si>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</si>
  <si>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</si>
  <si>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</si>
  <si>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</si>
  <si>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</si>
  <si>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</si>
  <si>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</si>
  <si>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</si>
  <si>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</si>
  <si>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</si>
  <si>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</si>
  <si>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</si>
  <si>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</si>
  <si>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</si>
  <si>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</si>
  <si>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</si>
  <si>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</si>
  <si>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</si>
  <si>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</si>
  <si>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</si>
  <si>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</si>
  <si>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</si>
  <si>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</si>
  <si>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</si>
  <si>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</si>
  <si>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</si>
  <si>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</si>
  <si>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</si>
  <si>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</si>
  <si>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</si>
  <si>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</si>
  <si>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</si>
  <si>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</si>
  <si>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</si>
  <si>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</si>
  <si>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</si>
  <si>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</si>
  <si>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</si>
  <si>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</si>
  <si>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</si>
  <si>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</si>
  <si>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</si>
  <si>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</si>
  <si>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</si>
  <si>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</si>
  <si>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</si>
  <si>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</si>
  <si>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</si>
  <si>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</si>
  <si>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</si>
  <si>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</si>
  <si>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</si>
  <si>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</si>
  <si>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</si>
  <si>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</si>
  <si>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</si>
  <si>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</si>
  <si>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</si>
  <si>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</si>
  <si>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</si>
  <si>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</si>
  <si>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</si>
  <si>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</si>
  <si>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</si>
  <si>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</si>
  <si>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</si>
  <si>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</si>
  <si>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</si>
  <si>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</si>
  <si>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</si>
  <si>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</si>
  <si>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</si>
  <si>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</si>
  <si>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</si>
  <si>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</si>
  <si>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</si>
  <si>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</si>
  <si>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</si>
  <si>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</si>
  <si>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</si>
  <si>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</si>
  <si>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</si>
  <si>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</si>
  <si>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</si>
  <si>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</si>
  <si>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</si>
  <si>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</si>
  <si>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</si>
  <si>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</si>
  <si>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</si>
  <si>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</si>
  <si>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</si>
  <si>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</si>
  <si>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</si>
  <si>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</si>
  <si>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</si>
  <si>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</si>
  <si>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</si>
  <si>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</si>
  <si>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</si>
  <si>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</si>
  <si>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</si>
  <si>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</si>
  <si>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</si>
  <si>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</si>
  <si>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</si>
  <si>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</si>
  <si>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</si>
  <si>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</si>
  <si>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</si>
  <si>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</si>
  <si>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</si>
  <si>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</si>
  <si>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</si>
  <si>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</si>
  <si>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</si>
  <si>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</si>
  <si>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</si>
  <si>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</si>
  <si>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</si>
  <si>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</si>
  <si>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</si>
  <si>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</si>
  <si>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</si>
  <si>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</si>
  <si>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</si>
  <si>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</si>
  <si>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</si>
  <si>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</si>
  <si>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</si>
  <si>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</si>
  <si>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</si>
  <si>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</si>
  <si>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</si>
  <si>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</si>
  <si>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</si>
  <si>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</si>
  <si>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</si>
  <si>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</si>
  <si>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</si>
  <si>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</si>
  <si>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</si>
  <si>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</si>
  <si>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</si>
  <si>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</si>
  <si>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</si>
  <si>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</si>
  <si>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</si>
  <si>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</si>
  <si>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</si>
  <si>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</si>
  <si>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</si>
  <si>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</si>
  <si>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</si>
  <si>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</si>
  <si>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</si>
  <si>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</si>
  <si>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</si>
  <si>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</si>
  <si>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</si>
  <si>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</si>
  <si>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</si>
  <si>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</si>
  <si>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</si>
  <si>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</si>
  <si>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</si>
  <si>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</si>
  <si>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</si>
  <si>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</si>
  <si>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</si>
  <si>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</si>
  <si>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</si>
  <si>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</si>
  <si>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</si>
  <si>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</si>
  <si>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</si>
  <si>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</si>
  <si>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</si>
  <si>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</si>
  <si>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</si>
  <si>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</si>
  <si>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</si>
  <si>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</si>
  <si>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</si>
  <si>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</si>
  <si>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</si>
  <si>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</si>
  <si>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</si>
  <si>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</si>
  <si>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</si>
  <si>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</si>
  <si>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</si>
  <si>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</si>
  <si>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</si>
  <si>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</si>
  <si>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</si>
  <si>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</si>
  <si>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</si>
  <si>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</si>
  <si>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</si>
  <si>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</si>
  <si>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</si>
  <si>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</si>
  <si>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</si>
  <si>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</si>
  <si>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</si>
  <si>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</si>
  <si>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</si>
  <si>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</si>
  <si>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</si>
  <si>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</si>
  <si>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</si>
  <si>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</si>
  <si>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</si>
  <si>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</si>
  <si>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</si>
  <si>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</si>
  <si>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</si>
  <si>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</si>
  <si>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</si>
  <si>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</si>
  <si>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</si>
  <si>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</si>
  <si>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</si>
  <si>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</si>
  <si>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</si>
  <si>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</si>
  <si>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</si>
  <si>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</si>
  <si>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</si>
  <si>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</si>
  <si>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</si>
  <si>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</si>
  <si>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</si>
  <si>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</si>
  <si>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</si>
  <si>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</si>
  <si>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</si>
  <si>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</si>
  <si>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</si>
  <si>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</si>
  <si>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</si>
  <si>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</si>
  <si>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</si>
  <si>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</si>
  <si>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</si>
  <si>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</si>
  <si>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</si>
  <si>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</si>
  <si>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</si>
  <si>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</si>
  <si>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</si>
  <si>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</si>
  <si>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</si>
  <si>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</si>
  <si>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</si>
  <si>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</si>
  <si>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</si>
  <si>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</si>
  <si>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</si>
  <si>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</si>
  <si>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</si>
  <si>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</si>
  <si>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</si>
  <si>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</si>
  <si>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</si>
  <si>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</si>
  <si>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</si>
  <si>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</si>
  <si>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</si>
  <si>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</si>
  <si>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</si>
  <si>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</si>
  <si>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</si>
  <si>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</si>
  <si>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</si>
  <si>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</si>
  <si>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</si>
  <si>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</si>
  <si>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</si>
  <si>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</si>
  <si>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</si>
  <si>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</si>
  <si>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</si>
  <si>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</si>
  <si>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</si>
  <si>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</si>
  <si>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</si>
  <si>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</si>
  <si>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</si>
  <si>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</si>
  <si>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</si>
  <si>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</si>
  <si>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</si>
  <si>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</si>
  <si>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</si>
  <si>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</si>
  <si>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</si>
  <si>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</si>
  <si>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</si>
  <si>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</si>
  <si>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</si>
  <si>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</si>
  <si>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</si>
  <si>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</si>
  <si>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</si>
  <si>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</si>
  <si>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</si>
  <si>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</si>
  <si>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</si>
  <si>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</si>
  <si>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</si>
  <si>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</si>
  <si>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</si>
  <si>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</si>
  <si>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</si>
  <si>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</si>
  <si>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</si>
  <si>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</si>
  <si>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</si>
  <si>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</si>
  <si>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</si>
  <si>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</si>
  <si>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</si>
  <si>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</si>
  <si>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</si>
  <si>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</si>
  <si>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</si>
  <si>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</si>
  <si>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</si>
  <si>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</si>
  <si>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</si>
  <si>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</si>
  <si>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</si>
  <si>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</si>
  <si>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</si>
  <si>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</si>
  <si>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</si>
  <si>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</si>
  <si>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</si>
  <si>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</si>
  <si>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</si>
  <si>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</si>
  <si>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</si>
  <si>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</si>
  <si>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</si>
  <si>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</si>
  <si>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</si>
  <si>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</si>
  <si>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</si>
  <si>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</si>
  <si>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</si>
  <si>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</si>
  <si>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</si>
  <si>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</si>
  <si>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</si>
  <si>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</si>
  <si>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</si>
  <si>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</si>
  <si>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</si>
  <si>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</si>
  <si>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</si>
  <si>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</si>
  <si>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</si>
  <si>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</si>
  <si>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</si>
  <si>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</si>
  <si>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</si>
  <si>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</si>
  <si>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</si>
  <si>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</si>
  <si>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</si>
  <si>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</si>
  <si>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</si>
  <si>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</si>
  <si>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</si>
  <si>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</si>
  <si>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</si>
  <si>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</si>
  <si>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</si>
  <si>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</si>
  <si>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</si>
  <si>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</si>
  <si>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</si>
  <si>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</si>
  <si>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</si>
  <si>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</si>
  <si>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</si>
  <si>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</si>
  <si>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</si>
  <si>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</si>
  <si>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</si>
  <si>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</si>
  <si>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</si>
  <si>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</si>
  <si>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</si>
  <si>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</si>
  <si>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</si>
  <si>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</si>
  <si>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</si>
  <si>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</si>
  <si>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</si>
  <si>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</si>
  <si>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</si>
  <si>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</si>
  <si>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</si>
  <si>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</si>
  <si>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</si>
  <si>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</si>
  <si>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</si>
  <si>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</si>
  <si>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</si>
  <si>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</si>
  <si>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</si>
  <si>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</si>
  <si>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</si>
  <si>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</si>
  <si>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</si>
  <si>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</si>
  <si>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</si>
  <si>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</si>
  <si>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</si>
  <si>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</si>
  <si>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</si>
  <si>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</si>
  <si>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</si>
  <si>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</si>
  <si>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</si>
  <si>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</si>
  <si>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</si>
  <si>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</si>
  <si>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</si>
  <si>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</si>
  <si>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</si>
  <si>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</si>
  <si>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</si>
  <si>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</si>
  <si>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</si>
  <si>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</si>
  <si>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</si>
  <si>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</si>
  <si>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</si>
  <si>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</si>
  <si>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</si>
  <si>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</si>
  <si>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</si>
  <si>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</si>
  <si>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</si>
  <si>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</si>
  <si>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</si>
  <si>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</si>
  <si>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</si>
  <si>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</si>
  <si>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</si>
  <si>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</si>
  <si>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</si>
  <si>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</si>
  <si>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</si>
  <si>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</si>
  <si>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</si>
  <si>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</si>
  <si>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</si>
  <si>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</si>
  <si>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</si>
  <si>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</si>
  <si>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</si>
  <si>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</si>
  <si>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</si>
  <si>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</si>
  <si>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</si>
  <si>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</si>
  <si>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</si>
  <si>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</si>
  <si>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</si>
  <si>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</si>
  <si>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</si>
  <si>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</si>
  <si>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</si>
  <si>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</si>
  <si>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</si>
  <si>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</si>
  <si>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</si>
  <si>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</si>
  <si>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</si>
  <si>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</si>
  <si>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</si>
  <si>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</si>
  <si>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</si>
  <si>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</si>
  <si>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</si>
  <si>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</si>
  <si>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</si>
  <si>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</si>
  <si>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</si>
  <si>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</si>
  <si>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</si>
  <si>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</si>
  <si>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</si>
  <si>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</si>
  <si>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</si>
  <si>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</si>
  <si>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</si>
  <si>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</si>
  <si>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</si>
  <si>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</si>
  <si>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</si>
  <si>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</si>
  <si>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</si>
  <si>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</si>
  <si>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</si>
  <si>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</si>
  <si>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</si>
  <si>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</si>
  <si>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</si>
  <si>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</si>
  <si>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</si>
  <si>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</si>
  <si>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</si>
  <si>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</si>
  <si>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</si>
  <si>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</si>
  <si>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</si>
  <si>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</si>
  <si>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</si>
  <si>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</si>
  <si>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</si>
  <si>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</si>
  <si>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</si>
  <si>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</si>
  <si>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</si>
  <si>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</si>
  <si>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</si>
  <si>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</si>
  <si>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</si>
  <si>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</si>
  <si>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</si>
  <si>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</si>
  <si>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</si>
  <si>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</si>
  <si>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</si>
  <si>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</si>
  <si>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</si>
  <si>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</si>
  <si>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</si>
  <si>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</si>
  <si>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</si>
  <si>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</si>
  <si>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</si>
  <si>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</si>
  <si>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</si>
  <si>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</si>
  <si>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</si>
  <si>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</si>
  <si>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</si>
  <si>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</si>
  <si>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</si>
  <si>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</si>
  <si>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</si>
  <si>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</si>
  <si>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</si>
  <si>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</si>
  <si>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</si>
  <si>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</si>
  <si>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</si>
  <si>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</si>
  <si>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</si>
  <si>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</si>
  <si>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</si>
  <si>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</si>
  <si>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</si>
  <si>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</si>
  <si>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</si>
  <si>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</si>
  <si>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</si>
  <si>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</si>
  <si>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</si>
  <si>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</si>
  <si>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</si>
  <si>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</si>
  <si>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</si>
  <si>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</si>
  <si>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</si>
  <si>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</si>
  <si>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</si>
  <si>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</si>
  <si>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</si>
  <si>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</si>
  <si>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</si>
  <si>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</si>
  <si>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</si>
  <si>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</si>
  <si>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</si>
  <si>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</si>
  <si>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</si>
  <si>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</si>
  <si>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</si>
  <si>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</si>
  <si>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</si>
  <si>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</si>
  <si>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</si>
  <si>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</si>
  <si>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</si>
  <si>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</si>
  <si>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</si>
  <si>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</si>
  <si>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</si>
  <si>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</si>
  <si>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</si>
  <si>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</si>
  <si>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</si>
  <si>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</si>
  <si>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</si>
  <si>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</si>
  <si>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</si>
  <si>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</si>
  <si>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</si>
  <si>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</si>
  <si>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</si>
  <si>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</si>
  <si>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</si>
  <si>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</si>
  <si>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</si>
  <si>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</si>
  <si>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</si>
  <si>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</si>
  <si>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</si>
  <si>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</si>
  <si>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</si>
  <si>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</si>
  <si>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</si>
  <si>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</si>
  <si>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</si>
  <si>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</si>
  <si>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</si>
  <si>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</si>
  <si>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</si>
  <si>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</si>
  <si>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</si>
  <si>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</si>
  <si>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</si>
  <si>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</si>
  <si>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</si>
  <si>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</si>
  <si>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</si>
  <si>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</si>
  <si>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</si>
  <si>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</si>
  <si>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</si>
  <si>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</si>
  <si>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</si>
  <si>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</si>
  <si>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</si>
  <si>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</si>
  <si>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</si>
  <si>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</si>
  <si>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</si>
  <si>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</si>
  <si>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</si>
  <si>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</si>
  <si>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</si>
  <si>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</si>
  <si>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</si>
  <si>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</si>
  <si>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</si>
  <si>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</si>
  <si>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</si>
  <si>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</si>
  <si>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</si>
  <si>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</si>
  <si>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</si>
  <si>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</si>
  <si>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</si>
  <si>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</si>
  <si>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</si>
  <si>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</si>
  <si>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</si>
  <si>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</si>
  <si>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</si>
  <si>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</si>
  <si>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</si>
  <si>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</si>
  <si>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</si>
  <si>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</si>
  <si>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</si>
  <si>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</si>
  <si>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</si>
  <si>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</si>
  <si>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</si>
  <si>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</si>
  <si>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</si>
  <si>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</si>
  <si>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</si>
  <si>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</si>
  <si>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</si>
  <si>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</si>
  <si>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</si>
  <si>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</si>
  <si>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</si>
  <si>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</si>
  <si>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</si>
  <si>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</si>
  <si>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</si>
  <si>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</si>
  <si>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</si>
  <si>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</si>
  <si>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</si>
  <si>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</si>
  <si>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</si>
  <si>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</si>
  <si>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</si>
  <si>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</si>
  <si>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</si>
  <si>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</si>
  <si>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</si>
  <si>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</si>
  <si>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</si>
  <si>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</si>
  <si>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</si>
  <si>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</si>
  <si>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</si>
  <si>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</si>
  <si>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</si>
  <si>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</si>
  <si>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</si>
  <si>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</si>
  <si>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</si>
  <si>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</si>
  <si>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</si>
  <si>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</si>
  <si>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</si>
  <si>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</si>
  <si>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</si>
  <si>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</si>
  <si>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</si>
  <si>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</si>
  <si>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</si>
  <si>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</si>
  <si>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</si>
  <si>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</si>
  <si>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</si>
  <si>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</si>
  <si>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</si>
  <si>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</si>
  <si>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</si>
  <si>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</si>
  <si>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</si>
  <si>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</si>
  <si>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</si>
  <si>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</si>
  <si>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</si>
  <si>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</si>
  <si>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</si>
  <si>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</si>
  <si>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</si>
  <si>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</si>
  <si>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</si>
  <si>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</si>
  <si>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</si>
  <si>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</si>
  <si>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</si>
  <si>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</si>
  <si>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</si>
  <si>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</si>
  <si>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</si>
  <si>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</si>
  <si>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</si>
  <si>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</si>
  <si>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</si>
  <si>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</si>
  <si>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</si>
  <si>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</si>
  <si>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</si>
  <si>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</si>
  <si>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</si>
  <si>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</si>
  <si>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</si>
  <si>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</si>
  <si>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</si>
  <si>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</si>
  <si>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</si>
  <si>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</si>
  <si>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</si>
  <si>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</si>
  <si>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</si>
  <si>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</si>
  <si>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</si>
  <si>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</si>
  <si>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</si>
  <si>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</si>
  <si>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</si>
  <si>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</si>
  <si>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</si>
  <si>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</si>
  <si>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</si>
  <si>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</si>
  <si>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</si>
  <si>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</si>
  <si>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</si>
  <si>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</si>
  <si>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</si>
  <si>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</si>
  <si>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</si>
  <si>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</si>
  <si>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</si>
  <si>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</si>
  <si>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</si>
  <si>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</si>
  <si>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</si>
  <si>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</si>
  <si>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</si>
  <si>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</si>
  <si>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</si>
  <si>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</si>
  <si>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</si>
  <si>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</si>
  <si>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</si>
  <si>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</si>
  <si>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</si>
  <si>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</si>
  <si>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</si>
  <si>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</si>
  <si>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</si>
  <si>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</si>
  <si>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</si>
  <si>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</si>
  <si>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</si>
  <si>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</si>
  <si>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</si>
  <si>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</si>
  <si>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</si>
  <si>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</si>
  <si>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</si>
  <si>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</si>
  <si>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</si>
  <si>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</si>
  <si>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</si>
  <si>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</si>
  <si>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</si>
  <si>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</si>
  <si>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</si>
  <si>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</si>
  <si>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</si>
  <si>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</si>
  <si>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</si>
  <si>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</si>
  <si>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</si>
  <si>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</si>
  <si>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</si>
  <si>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</si>
  <si>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</si>
  <si>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</si>
  <si>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</si>
  <si>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</si>
  <si>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</si>
  <si>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</si>
  <si>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</si>
  <si>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</si>
  <si>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</si>
  <si>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</si>
  <si>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</si>
  <si>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</si>
  <si>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</si>
  <si>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</si>
  <si>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</si>
  <si>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</si>
  <si>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</si>
  <si>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</si>
  <si>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</si>
  <si>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</si>
  <si>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</si>
  <si>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</si>
  <si>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</si>
  <si>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</si>
  <si>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</si>
  <si>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</si>
  <si>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</si>
  <si>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</si>
  <si>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</si>
  <si>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</si>
  <si>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</si>
  <si>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</si>
  <si>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</si>
  <si>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</si>
  <si>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</si>
  <si>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</si>
  <si>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</si>
  <si>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</si>
  <si>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</si>
  <si>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</si>
  <si>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</si>
  <si>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</si>
  <si>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</si>
  <si>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</si>
  <si>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</si>
  <si>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</si>
  <si>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</si>
  <si>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</si>
  <si>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</si>
  <si>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</si>
  <si>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</si>
  <si>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</si>
  <si>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</si>
  <si>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</si>
  <si>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</si>
  <si>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</si>
  <si>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</si>
  <si>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</si>
  <si>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</si>
  <si>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</si>
  <si>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</si>
  <si>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</si>
  <si>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</si>
  <si>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</si>
  <si>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</si>
  <si>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</si>
  <si>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</si>
  <si>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</si>
  <si>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</si>
  <si>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</si>
  <si>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</si>
  <si>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</si>
  <si>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</si>
  <si>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</si>
  <si>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</si>
  <si>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</si>
  <si>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</si>
  <si>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</si>
  <si>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</si>
  <si>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</si>
  <si>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</si>
  <si>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</si>
  <si>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</si>
  <si>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</si>
  <si>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</si>
  <si>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</si>
  <si>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</si>
  <si>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</si>
  <si>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</si>
  <si>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</si>
  <si>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</si>
  <si>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</si>
  <si>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</si>
  <si>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</si>
  <si>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</si>
  <si>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</si>
  <si>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</si>
  <si>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</si>
  <si>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</si>
  <si>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</si>
  <si>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</si>
  <si>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</si>
  <si>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</si>
  <si>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</si>
  <si>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</si>
  <si>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</si>
  <si>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</si>
  <si>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</si>
  <si>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</si>
  <si>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</si>
  <si>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</si>
  <si>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</si>
  <si>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</si>
  <si>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</si>
  <si>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</si>
  <si>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</si>
  <si>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</si>
  <si>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</si>
  <si>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</si>
  <si>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</si>
  <si>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</si>
  <si>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</si>
  <si>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</si>
  <si>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</si>
  <si>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</si>
  <si>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</si>
  <si>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</si>
  <si>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</si>
  <si>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</si>
  <si>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</si>
  <si>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</si>
  <si>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</si>
  <si>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</si>
  <si>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</si>
  <si>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</si>
  <si>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</si>
  <si>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</si>
  <si>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</si>
  <si>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</si>
  <si>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</si>
  <si>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</si>
  <si>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</si>
  <si>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</si>
  <si>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</si>
  <si>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</si>
  <si>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</si>
  <si>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</si>
  <si>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</si>
  <si>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</si>
  <si>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</si>
  <si>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</si>
  <si>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</si>
  <si>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</si>
  <si>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</si>
  <si>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</si>
  <si>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</si>
  <si>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</si>
  <si>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</si>
  <si>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</si>
  <si>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</si>
  <si>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</si>
  <si>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</si>
  <si>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</si>
  <si>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</si>
  <si>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</si>
  <si>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</si>
  <si>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</si>
  <si>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</si>
  <si>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</si>
  <si>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</si>
  <si>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</si>
  <si>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</si>
  <si>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</si>
  <si>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</si>
  <si>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</si>
  <si>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</si>
  <si>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</si>
  <si>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</si>
  <si>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</si>
  <si>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</si>
  <si>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</si>
  <si>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</si>
  <si>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</si>
  <si>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</si>
  <si>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</si>
  <si>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</si>
  <si>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</si>
  <si>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</si>
  <si>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</si>
  <si>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</si>
  <si>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</si>
  <si>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</si>
  <si>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</si>
  <si>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</si>
  <si>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</si>
  <si>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</si>
  <si>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</si>
  <si>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</si>
  <si>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</si>
  <si>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</si>
  <si>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</si>
  <si>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</si>
  <si>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</si>
  <si>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</si>
  <si>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</si>
  <si>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</si>
  <si>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</si>
  <si>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</si>
  <si>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</si>
  <si>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</si>
  <si>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</si>
  <si>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</si>
  <si>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</si>
  <si>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</si>
  <si>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</si>
  <si>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</si>
  <si>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</si>
  <si>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</si>
  <si>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</si>
  <si>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</si>
  <si>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</si>
  <si>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</si>
  <si>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</si>
  <si>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</si>
  <si>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</si>
  <si>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</si>
  <si>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</si>
  <si>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</si>
  <si>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</si>
  <si>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</si>
  <si>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</si>
  <si>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</si>
  <si>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</si>
  <si>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</si>
  <si>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</si>
  <si>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</si>
  <si>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</si>
  <si>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</si>
  <si>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</si>
  <si>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</si>
  <si>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</si>
  <si>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</si>
  <si>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</si>
  <si>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</si>
  <si>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</si>
  <si>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</si>
  <si>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</si>
  <si>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</si>
  <si>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</si>
  <si>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</si>
  <si>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</si>
  <si>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</si>
  <si>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</si>
  <si>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</si>
  <si>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</si>
  <si>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</si>
  <si>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</si>
  <si>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</si>
  <si>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</si>
  <si>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</si>
  <si>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</si>
  <si>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</si>
  <si>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</si>
  <si>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</si>
  <si>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</si>
  <si>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</si>
  <si>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</si>
  <si>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</si>
  <si>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</si>
  <si>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</si>
  <si>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</si>
  <si>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</si>
  <si>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</si>
  <si>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</si>
  <si>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</si>
  <si>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</si>
  <si>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</si>
  <si>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</si>
  <si>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</si>
  <si>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</si>
  <si>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</si>
  <si>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</si>
  <si>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</si>
  <si>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</si>
  <si>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</si>
  <si>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</si>
  <si>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</si>
  <si>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</si>
  <si>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</si>
  <si>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</si>
  <si>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</si>
  <si>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</si>
  <si>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</si>
  <si>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</si>
  <si>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</si>
  <si>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</si>
  <si>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</si>
  <si>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</si>
  <si>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</si>
  <si>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</si>
  <si>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</si>
  <si>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</si>
  <si>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</si>
  <si>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</si>
  <si>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</si>
  <si>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</si>
  <si>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</si>
  <si>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</si>
  <si>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</si>
  <si>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</si>
  <si>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</si>
  <si>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</si>
  <si>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</si>
  <si>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</si>
  <si>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</si>
  <si>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</si>
  <si>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</si>
  <si>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</si>
  <si>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</si>
  <si>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</si>
  <si>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</si>
  <si>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</si>
  <si>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</si>
  <si>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</si>
  <si>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</si>
  <si>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</si>
  <si>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</si>
  <si>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</si>
  <si>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</si>
  <si>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</si>
  <si>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</si>
  <si>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</si>
  <si>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</si>
  <si>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</si>
  <si>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</si>
  <si>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</si>
  <si>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</si>
  <si>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</si>
  <si>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</si>
  <si>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</si>
  <si>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</si>
  <si>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</si>
  <si>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</si>
  <si>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</si>
  <si>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</si>
  <si>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</si>
  <si>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</si>
  <si>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</si>
  <si>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</si>
  <si>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</si>
  <si>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</si>
  <si>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</si>
  <si>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</si>
  <si>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</si>
  <si>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</si>
  <si>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</si>
  <si>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</si>
  <si>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</si>
  <si>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</si>
  <si>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</si>
  <si>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</si>
  <si>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</si>
  <si>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</si>
  <si>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</si>
  <si>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</si>
  <si>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</si>
  <si>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</si>
  <si>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</si>
  <si>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</si>
  <si>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</si>
  <si>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</si>
  <si>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</si>
  <si>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</si>
  <si>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</si>
  <si>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</si>
  <si>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</si>
  <si>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</si>
  <si>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</si>
  <si>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</si>
  <si>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</si>
  <si>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</si>
  <si>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</si>
  <si>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</si>
  <si>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</si>
  <si>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</si>
  <si>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</si>
  <si>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</si>
  <si>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</si>
  <si>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</si>
  <si>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</si>
  <si>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</si>
  <si>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</si>
  <si>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</si>
  <si>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</si>
  <si>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</si>
  <si>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</si>
  <si>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</si>
  <si>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</si>
  <si>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</si>
  <si>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</si>
  <si>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</si>
  <si>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</si>
  <si>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</si>
  <si>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</si>
  <si>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</si>
  <si>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</si>
  <si>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</si>
  <si>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</si>
  <si>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</si>
  <si>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</si>
  <si>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</si>
  <si>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</si>
  <si>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</si>
  <si>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</si>
  <si>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</si>
  <si>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</si>
  <si>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</si>
  <si>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</si>
  <si>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</si>
  <si>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</si>
  <si>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</si>
  <si>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</si>
  <si>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</si>
  <si>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</si>
  <si>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</si>
  <si>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</si>
  <si>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</si>
  <si>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</si>
  <si>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</si>
  <si>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</si>
  <si>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</si>
  <si>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</si>
  <si>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</si>
  <si>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</si>
  <si>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</si>
  <si>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</si>
  <si>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</si>
  <si>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</si>
  <si>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</si>
  <si>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</si>
  <si>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</si>
  <si>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</si>
  <si>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</si>
  <si>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</si>
  <si>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</si>
  <si>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</si>
  <si>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</si>
  <si>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</si>
  <si>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</si>
  <si>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</si>
  <si>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</si>
  <si>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</si>
  <si>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</si>
  <si>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</si>
  <si>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</si>
  <si>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</si>
  <si>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</si>
  <si>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</si>
  <si>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</si>
  <si>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</si>
  <si>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</si>
  <si>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</si>
  <si>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</si>
  <si>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</si>
  <si>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</si>
  <si>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</si>
  <si>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</si>
  <si>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</si>
  <si>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</si>
  <si>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</si>
  <si>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</si>
  <si>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</si>
  <si>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</si>
  <si>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</si>
  <si>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</si>
  <si>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</si>
  <si>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</si>
  <si>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</si>
  <si>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</si>
  <si>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</si>
  <si>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</si>
  <si>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</si>
  <si>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</si>
  <si>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</si>
  <si>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</si>
  <si>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</si>
  <si>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</si>
  <si>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</si>
  <si>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</si>
  <si>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</si>
  <si>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</si>
  <si>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</si>
  <si>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</si>
  <si>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</si>
  <si>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</si>
  <si>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</si>
  <si>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</si>
  <si>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</si>
  <si>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</si>
  <si>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</si>
  <si>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</si>
  <si>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</si>
  <si>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</si>
  <si>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</si>
  <si>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</si>
  <si>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</si>
  <si>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</si>
  <si>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</si>
  <si>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</si>
  <si>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</si>
  <si>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</si>
  <si>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</si>
  <si>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</si>
  <si>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</si>
  <si>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</si>
  <si>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</si>
  <si>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</si>
  <si>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</si>
  <si>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</si>
  <si>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</si>
  <si>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</si>
  <si>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</si>
  <si>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</si>
  <si>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</si>
  <si>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</si>
  <si>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</si>
  <si>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</si>
  <si>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</si>
  <si>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</si>
  <si>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</si>
  <si>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</si>
  <si>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</si>
  <si>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</si>
  <si>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</si>
  <si>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</si>
  <si>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</si>
  <si>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</si>
  <si>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</si>
  <si>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</si>
  <si>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</si>
  <si>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</si>
  <si>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</si>
  <si>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</si>
  <si>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</si>
  <si>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</si>
  <si>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</si>
  <si>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</si>
  <si>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</si>
  <si>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</si>
  <si>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</si>
  <si>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</si>
  <si>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</si>
  <si>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</si>
  <si>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</si>
  <si>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</si>
  <si>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</si>
  <si>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</si>
  <si>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</si>
  <si>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</si>
  <si>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</si>
  <si>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</si>
  <si>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</si>
  <si>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</si>
  <si>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</si>
  <si>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</si>
  <si>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</si>
  <si>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</si>
  <si>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</si>
  <si>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</si>
  <si>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</si>
  <si>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</si>
  <si>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</si>
  <si>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</si>
  <si>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</si>
  <si>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</si>
  <si>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</si>
  <si>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</si>
  <si>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</si>
  <si>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</si>
  <si>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</si>
  <si>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</si>
  <si>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</si>
  <si>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</si>
  <si>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</si>
  <si>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</si>
  <si>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</si>
  <si>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</si>
  <si>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</si>
  <si>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</si>
  <si>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</si>
  <si>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</si>
  <si>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</si>
  <si>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</si>
  <si>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</si>
  <si>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</si>
  <si>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</si>
  <si>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</si>
  <si>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</si>
  <si>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</si>
  <si>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</si>
  <si>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</si>
  <si>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</si>
  <si>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</si>
  <si>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</si>
  <si>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</si>
  <si>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</si>
  <si>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</si>
  <si>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</si>
  <si>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</si>
  <si>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</si>
  <si>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</si>
  <si>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</si>
  <si>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</si>
  <si>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</si>
  <si>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</si>
  <si>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</si>
  <si>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</si>
  <si>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</si>
  <si>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</si>
  <si>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</si>
  <si>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</si>
  <si>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</si>
  <si>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</si>
  <si>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</si>
  <si>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</si>
  <si>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</si>
  <si>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</si>
  <si>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</si>
  <si>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</si>
  <si>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</si>
  <si>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</si>
  <si>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</si>
  <si>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</si>
  <si>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</si>
  <si>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</si>
  <si>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</si>
  <si>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</si>
  <si>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</si>
  <si>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</si>
  <si>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</si>
  <si>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</si>
  <si>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</si>
  <si>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</si>
  <si>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</si>
  <si>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</si>
  <si>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</si>
  <si>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</si>
  <si>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</si>
  <si>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</si>
  <si>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</si>
  <si>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</si>
  <si>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</si>
  <si>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</si>
  <si>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</si>
  <si>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</si>
  <si>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</si>
  <si>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</si>
  <si>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</si>
  <si>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</si>
  <si>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</si>
  <si>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</si>
  <si>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</si>
  <si>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</si>
  <si>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</si>
  <si>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</si>
  <si>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</si>
  <si>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</si>
  <si>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</si>
  <si>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</si>
  <si>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</si>
  <si>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</si>
  <si>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</si>
  <si>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</si>
  <si>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</si>
  <si>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</si>
  <si>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</si>
  <si>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</si>
  <si>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</si>
  <si>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</si>
  <si>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</si>
  <si>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</si>
  <si>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</si>
  <si>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</si>
  <si>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</si>
  <si>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</si>
  <si>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</si>
  <si>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</si>
  <si>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</si>
  <si>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</si>
  <si>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</si>
  <si>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</si>
  <si>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</si>
  <si>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</si>
  <si>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</si>
  <si>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</si>
  <si>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</si>
  <si>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</si>
  <si>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</si>
  <si>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</si>
  <si>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</si>
  <si>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</si>
  <si>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</si>
  <si>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</si>
  <si>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</si>
  <si>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</si>
  <si>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</si>
  <si>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</si>
  <si>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</si>
  <si>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</si>
  <si>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</si>
  <si>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</si>
  <si>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</si>
  <si>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</si>
  <si>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</si>
  <si>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</si>
  <si>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</si>
  <si>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</si>
  <si>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</si>
  <si>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</si>
  <si>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</si>
  <si>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</si>
  <si>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</si>
  <si>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</si>
  <si>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</si>
  <si>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</si>
  <si>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</si>
  <si>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</si>
  <si>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</si>
  <si>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</si>
  <si>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</si>
  <si>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</si>
  <si>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</si>
  <si>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</si>
  <si>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</si>
  <si>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</si>
  <si>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</si>
  <si>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</si>
  <si>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</si>
  <si>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</si>
  <si>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</si>
  <si>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</si>
  <si>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</si>
  <si>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</si>
  <si>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</si>
  <si>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</si>
  <si>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</si>
  <si>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</si>
  <si>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</si>
  <si>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</si>
  <si>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</si>
  <si>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</si>
  <si>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</si>
  <si>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</si>
  <si>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</si>
  <si>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</si>
  <si>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</si>
  <si>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</si>
  <si>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</si>
  <si>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</si>
  <si>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</si>
  <si>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</si>
  <si>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</si>
  <si>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</si>
  <si>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</si>
  <si>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</si>
  <si>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</si>
  <si>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</si>
  <si>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</si>
  <si>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</si>
  <si>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</si>
  <si>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</si>
  <si>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</si>
  <si>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</si>
  <si>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</si>
  <si>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</si>
  <si>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</si>
  <si>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</si>
  <si>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</si>
  <si>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</si>
  <si>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</si>
  <si>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</si>
  <si>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</si>
  <si>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</si>
  <si>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</si>
  <si>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</si>
  <si>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</si>
  <si>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</si>
  <si>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</si>
  <si>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</si>
  <si>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</si>
  <si>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</si>
  <si>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</si>
  <si>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</si>
  <si>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</si>
  <si>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</si>
  <si>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</si>
  <si>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</si>
  <si>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</si>
  <si>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</si>
  <si>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</si>
  <si>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</si>
  <si>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</si>
  <si>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</si>
  <si>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</si>
  <si>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</si>
  <si>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</si>
  <si>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</si>
  <si>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</si>
  <si>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</si>
  <si>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</si>
  <si>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</si>
  <si>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</si>
  <si>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</si>
  <si>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</si>
  <si>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</si>
  <si>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</si>
  <si>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</si>
  <si>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</si>
  <si>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</si>
  <si>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</si>
  <si>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</si>
  <si>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</si>
  <si>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</si>
  <si>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</si>
  <si>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</si>
  <si>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</si>
  <si>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</si>
  <si>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</si>
  <si>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</si>
  <si>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</si>
  <si>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</si>
  <si>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</si>
  <si>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</si>
  <si>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</si>
  <si>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</si>
  <si>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</si>
  <si>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</si>
  <si>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</si>
  <si>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</si>
  <si>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</si>
  <si>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</si>
  <si>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</si>
  <si>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</si>
  <si>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</si>
  <si>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</si>
  <si>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</si>
  <si>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</si>
  <si>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</si>
  <si>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</si>
  <si>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</si>
  <si>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</si>
  <si>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</si>
  <si>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</si>
  <si>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</si>
  <si>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</si>
  <si>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</si>
  <si>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</si>
  <si>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</si>
  <si>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</si>
  <si>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</si>
  <si>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</si>
  <si>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</si>
  <si>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</si>
  <si>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</si>
  <si>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</si>
  <si>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</si>
  <si>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</si>
  <si>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</si>
  <si>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</si>
  <si>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</si>
  <si>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</si>
  <si>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</si>
  <si>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</si>
  <si>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</si>
  <si>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</si>
  <si>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</si>
  <si>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</si>
  <si>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</si>
  <si>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</si>
  <si>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</si>
  <si>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</si>
  <si>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</si>
  <si>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</si>
  <si>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</si>
  <si>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</si>
  <si>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</si>
  <si>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</si>
  <si>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</si>
  <si>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</si>
  <si>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</si>
  <si>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</si>
  <si>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</si>
  <si>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</si>
  <si>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</si>
  <si>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</si>
  <si>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</si>
  <si>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</si>
  <si>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</si>
  <si>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</si>
  <si>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</si>
  <si>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</si>
  <si>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</si>
  <si>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</si>
  <si>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</si>
  <si>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</si>
  <si>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</si>
  <si>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</si>
  <si>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</si>
  <si>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</si>
  <si>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</si>
  <si>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</si>
  <si>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</si>
  <si>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</si>
  <si>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</si>
  <si>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</si>
  <si>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</si>
  <si>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</si>
  <si>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</si>
  <si>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</si>
  <si>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</si>
  <si>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</si>
  <si>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</si>
  <si>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</si>
  <si>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</si>
  <si>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</si>
  <si>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</si>
  <si>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</si>
  <si>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</si>
  <si>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</si>
  <si>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</si>
  <si>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</si>
  <si>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</si>
  <si>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</si>
  <si>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</si>
  <si>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</si>
  <si>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</si>
  <si>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</si>
  <si>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</si>
  <si>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</si>
  <si>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</si>
  <si>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</si>
  <si>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</si>
  <si>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</si>
  <si>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</si>
  <si>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</si>
  <si>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</si>
  <si>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</si>
  <si>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</si>
  <si>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</si>
  <si>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</si>
  <si>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</si>
  <si>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</si>
  <si>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</si>
  <si>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</si>
  <si>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</si>
  <si>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</si>
  <si>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</si>
  <si>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</si>
  <si>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</si>
  <si>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</si>
  <si>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</si>
  <si>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</si>
  <si>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</si>
  <si>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</si>
  <si>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</si>
  <si>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</si>
  <si>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</si>
  <si>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</si>
  <si>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</si>
  <si>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</si>
  <si>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</si>
  <si>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</si>
  <si>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</si>
  <si>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</si>
  <si>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</si>
  <si>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</si>
  <si>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</si>
  <si>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</si>
  <si>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</si>
  <si>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</si>
  <si>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</si>
  <si>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</si>
  <si>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</si>
  <si>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</si>
  <si>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</si>
  <si>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</si>
  <si>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</si>
  <si>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</si>
  <si>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</si>
  <si>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</si>
  <si>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</si>
  <si>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</si>
  <si>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</si>
  <si>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</si>
  <si>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</si>
  <si>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</si>
  <si>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</si>
  <si>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</si>
  <si>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</si>
  <si>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</si>
  <si>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</si>
  <si>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</si>
  <si>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</si>
  <si>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</si>
  <si>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</si>
  <si>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</si>
  <si>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</si>
  <si>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</si>
  <si>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</si>
  <si>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</si>
  <si>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</si>
  <si>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</si>
  <si>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</si>
  <si>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</si>
  <si>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</si>
  <si>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</si>
  <si>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</si>
  <si>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</si>
  <si>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</si>
  <si>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</si>
  <si>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</si>
  <si>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</si>
  <si>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</si>
  <si>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</si>
  <si>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</si>
  <si>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</si>
  <si>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</si>
  <si>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</si>
  <si>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</si>
  <si>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</si>
  <si>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</si>
  <si>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</si>
  <si>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</si>
  <si>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</si>
  <si>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</si>
  <si>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</si>
  <si>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</si>
  <si>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</si>
  <si>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</si>
  <si>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</si>
  <si>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</si>
  <si>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</si>
  <si>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</si>
  <si>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</si>
  <si>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</si>
  <si>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</si>
  <si>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</si>
  <si>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</si>
  <si>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</si>
  <si>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</si>
  <si>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</si>
  <si>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</si>
  <si>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</si>
  <si>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</si>
  <si>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</si>
  <si>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</si>
  <si>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</si>
  <si>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</si>
  <si>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</si>
  <si>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</si>
  <si>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</si>
  <si>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</si>
  <si>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</si>
  <si>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</si>
  <si>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</si>
  <si>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</si>
  <si>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</si>
  <si>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</si>
  <si>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</si>
  <si>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</si>
  <si>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</si>
  <si>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</si>
  <si>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</si>
  <si>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</si>
  <si>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</si>
  <si>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</si>
  <si>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</si>
  <si>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</si>
  <si>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</si>
  <si>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</si>
  <si>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</si>
  <si>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</si>
  <si>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</si>
  <si>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</si>
  <si>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</si>
  <si>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</si>
  <si>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</si>
  <si>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</si>
  <si>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</si>
  <si>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</si>
  <si>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</si>
  <si>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</si>
  <si>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</si>
  <si>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</si>
  <si>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</si>
  <si>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</si>
  <si>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</si>
  <si>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</si>
  <si>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</si>
  <si>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</si>
  <si>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</si>
  <si>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</si>
  <si>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</si>
  <si>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</si>
  <si>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</si>
  <si>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</si>
  <si>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</si>
  <si>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</si>
  <si>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</si>
  <si>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</si>
  <si>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</si>
  <si>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</si>
  <si>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</si>
  <si>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</si>
  <si>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</si>
  <si>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</si>
  <si>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</si>
  <si>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</si>
  <si>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</si>
  <si>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</si>
  <si>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</si>
  <si>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</si>
  <si>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</si>
  <si>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</si>
  <si>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</si>
  <si>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</si>
  <si>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</si>
  <si>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</si>
  <si>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</si>
  <si>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</si>
  <si>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</si>
  <si>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</si>
  <si>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</si>
  <si>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</si>
  <si>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</si>
  <si>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</si>
  <si>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</si>
  <si>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</si>
  <si>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</si>
  <si>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</si>
  <si>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</si>
  <si>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</si>
  <si>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</si>
  <si>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</si>
  <si>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</si>
  <si>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</si>
  <si>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</si>
  <si>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</si>
  <si>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</si>
  <si>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</si>
  <si>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</si>
  <si>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</si>
  <si>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</si>
  <si>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</si>
  <si>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</si>
  <si>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</si>
  <si>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</si>
  <si>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</si>
  <si>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</si>
  <si>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</si>
  <si>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</si>
  <si>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</si>
  <si>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</si>
  <si>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</si>
  <si>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</si>
  <si>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</si>
  <si>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</si>
  <si>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</si>
  <si>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</si>
  <si>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</si>
  <si>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</si>
  <si>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</si>
  <si>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</si>
  <si>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</si>
  <si>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</si>
  <si>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</si>
  <si>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</si>
  <si>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</si>
  <si>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</si>
  <si>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</si>
  <si>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</si>
  <si>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</si>
  <si>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</si>
  <si>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</si>
  <si>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</si>
  <si>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</si>
  <si>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</si>
  <si>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</si>
  <si>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</si>
  <si>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</si>
  <si>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</si>
  <si>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</si>
  <si>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</si>
  <si>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</si>
  <si>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</si>
  <si>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</si>
  <si>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</si>
  <si>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</si>
  <si>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</si>
  <si>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</si>
  <si>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</si>
  <si>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</si>
  <si>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</si>
  <si>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</si>
  <si>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</si>
  <si>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</si>
  <si>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</si>
  <si>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</si>
  <si>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</si>
  <si>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</si>
  <si>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</si>
  <si>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</si>
  <si>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</si>
  <si>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</si>
  <si>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</si>
  <si>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</si>
  <si>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</si>
  <si>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</si>
  <si>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</si>
  <si>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</si>
  <si>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</si>
  <si>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</si>
  <si>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</si>
  <si>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</si>
  <si>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</si>
  <si>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</si>
  <si>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</si>
  <si>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</si>
  <si>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</si>
  <si>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</si>
  <si>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</si>
  <si>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</si>
  <si>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</si>
  <si>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</si>
  <si>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</si>
  <si>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</si>
  <si>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</si>
  <si>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</si>
  <si>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</si>
  <si>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</si>
  <si>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</si>
  <si>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</si>
  <si>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</si>
  <si>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</si>
  <si>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</si>
  <si>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</si>
  <si>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</si>
  <si>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</si>
  <si>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</si>
  <si>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</si>
  <si>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</si>
  <si>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</si>
  <si>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</si>
  <si>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</si>
  <si>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</si>
  <si>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</si>
  <si>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</si>
  <si>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</si>
  <si>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</si>
  <si>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</si>
  <si>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</si>
  <si>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</si>
  <si>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</si>
  <si>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</si>
  <si>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</si>
  <si>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</si>
  <si>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</si>
  <si>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</si>
  <si>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</si>
  <si>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</si>
  <si>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</si>
  <si>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</si>
  <si>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</si>
  <si>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</si>
  <si>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</si>
  <si>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</si>
  <si>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</si>
  <si>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</si>
  <si>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</si>
  <si>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</si>
  <si>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</si>
  <si>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</si>
  <si>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</si>
  <si>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</si>
  <si>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</si>
  <si>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</si>
  <si>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</si>
  <si>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</si>
  <si>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</si>
  <si>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</si>
  <si>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</si>
  <si>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</si>
  <si>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</si>
  <si>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</si>
  <si>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</si>
  <si>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</si>
  <si>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</si>
  <si>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</si>
  <si>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</si>
  <si>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</si>
  <si>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</si>
  <si>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</si>
  <si>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</si>
  <si>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</si>
  <si>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</si>
  <si>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</si>
  <si>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</si>
  <si>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</si>
  <si>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</si>
  <si>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</si>
  <si>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</si>
  <si>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</si>
  <si>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</si>
  <si>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</si>
  <si>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</si>
  <si>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</si>
  <si>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</si>
  <si>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</si>
  <si>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</si>
  <si>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</si>
  <si>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</si>
  <si>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</si>
  <si>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</si>
  <si>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</si>
  <si>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</si>
  <si>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</si>
  <si>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</si>
  <si>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</si>
  <si>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</si>
  <si>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</si>
  <si>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</si>
  <si>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</si>
  <si>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</si>
  <si>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</si>
  <si>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</si>
  <si>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</si>
  <si>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</si>
  <si>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</si>
  <si>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</si>
  <si>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</si>
  <si>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</si>
  <si>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</si>
  <si>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</si>
  <si>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</si>
  <si>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</si>
  <si>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</si>
  <si>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</si>
  <si>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</si>
  <si>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</si>
  <si>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</si>
  <si>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</si>
  <si>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</si>
  <si>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</si>
  <si>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</si>
  <si>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</si>
  <si>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</si>
  <si>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</si>
  <si>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</si>
  <si>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</si>
  <si>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</si>
  <si>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</si>
  <si>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</si>
  <si>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</si>
  <si>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</si>
  <si>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</si>
  <si>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</si>
  <si>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</si>
  <si>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</si>
  <si>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</si>
  <si>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</si>
  <si>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</si>
  <si>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</si>
  <si>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</si>
  <si>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</si>
  <si>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</si>
  <si>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</si>
  <si>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</si>
  <si>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</si>
  <si>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</si>
  <si>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</si>
  <si>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</si>
  <si>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</si>
  <si>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</si>
  <si>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</si>
  <si>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</si>
  <si>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</si>
  <si>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</si>
  <si>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</si>
  <si>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</si>
  <si>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</si>
  <si>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</si>
  <si>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</si>
  <si>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</si>
  <si>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</si>
  <si>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</si>
  <si>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</si>
  <si>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</si>
  <si>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</si>
  <si>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</si>
  <si>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</si>
  <si>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</si>
  <si>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</si>
  <si>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</si>
  <si>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</si>
  <si>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</si>
  <si>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</si>
  <si>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</si>
  <si>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</si>
  <si>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</si>
  <si>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</si>
  <si>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</si>
  <si>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</si>
  <si>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</si>
  <si>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</si>
  <si>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</si>
  <si>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</si>
  <si>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</si>
  <si>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</si>
  <si>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</si>
  <si>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</si>
  <si>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</si>
  <si>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</si>
  <si>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</si>
  <si>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</si>
  <si>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</si>
  <si>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</si>
  <si>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</si>
  <si>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</si>
  <si>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</si>
  <si>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</si>
  <si>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</si>
  <si>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</si>
  <si>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</si>
  <si>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</si>
  <si>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</si>
  <si>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</si>
  <si>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</si>
  <si>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</si>
  <si>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</si>
  <si>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</si>
  <si>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</si>
  <si>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</si>
  <si>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</si>
  <si>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</si>
  <si>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</si>
  <si>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</si>
  <si>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</si>
  <si>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</si>
  <si>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</si>
  <si>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</si>
  <si>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</si>
  <si>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</si>
  <si>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</si>
  <si>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</si>
  <si>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</si>
  <si>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</si>
  <si>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</si>
  <si>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</si>
  <si>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</si>
  <si>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</si>
  <si>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</si>
  <si>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</si>
  <si>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</si>
  <si>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</si>
  <si>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</si>
  <si>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</si>
  <si>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</si>
  <si>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</si>
  <si>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</si>
  <si>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</si>
  <si>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</si>
  <si>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</si>
  <si>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</si>
  <si>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</si>
  <si>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</si>
  <si>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</si>
  <si>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</si>
  <si>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</si>
  <si>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</si>
  <si>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</si>
  <si>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</si>
  <si>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</si>
  <si>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</si>
  <si>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</si>
  <si>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</si>
  <si>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</si>
  <si>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</si>
  <si>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</si>
  <si>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</si>
  <si>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</si>
  <si>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</si>
  <si>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</si>
  <si>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</si>
  <si>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</si>
  <si>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</si>
  <si>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</si>
  <si>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</si>
  <si>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</si>
  <si>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</si>
  <si>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</si>
  <si>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</si>
  <si>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</si>
  <si>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</si>
  <si>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</si>
  <si>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</si>
  <si>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</si>
  <si>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</si>
  <si>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</si>
  <si>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</si>
  <si>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</si>
  <si>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</si>
  <si>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</si>
  <si>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</si>
  <si>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</si>
  <si>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</si>
  <si>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</si>
  <si>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</si>
  <si>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</si>
  <si>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</si>
  <si>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</si>
  <si>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</si>
  <si>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</si>
  <si>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</si>
  <si>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</si>
  <si>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</si>
  <si>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</si>
  <si>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</si>
  <si>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</si>
  <si>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</si>
  <si>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</si>
  <si>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</si>
  <si>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</si>
  <si>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</si>
  <si>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</si>
  <si>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</si>
  <si>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</si>
  <si>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</si>
  <si>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</si>
  <si>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</si>
  <si>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</si>
  <si>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</si>
  <si>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</si>
  <si>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</si>
  <si>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</si>
  <si>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</si>
  <si>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</si>
  <si>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</si>
  <si>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</si>
  <si>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</si>
  <si>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</si>
  <si>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</si>
  <si>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</si>
  <si>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</si>
  <si>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</si>
  <si>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</si>
  <si>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</si>
  <si>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</si>
  <si>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</si>
  <si>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</si>
  <si>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</si>
  <si>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</si>
  <si>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</si>
  <si>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</si>
  <si>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</si>
  <si>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</si>
  <si>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</si>
  <si>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</si>
  <si>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</si>
  <si>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</si>
  <si>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</si>
  <si>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</si>
  <si>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</si>
  <si>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</si>
  <si>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</si>
  <si>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</si>
  <si>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</si>
  <si>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</si>
  <si>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</si>
  <si>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</si>
  <si>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</si>
  <si>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</si>
  <si>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</si>
  <si>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</si>
  <si>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</si>
  <si>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</si>
  <si>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</si>
  <si>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</si>
  <si>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</si>
  <si>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</si>
  <si>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</si>
  <si>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</si>
  <si>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</si>
  <si>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</si>
  <si>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</si>
  <si>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</si>
  <si>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</si>
  <si>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</si>
  <si>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</si>
  <si>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</si>
  <si>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</si>
  <si>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</si>
  <si>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</si>
  <si>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</si>
  <si>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</si>
  <si>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</si>
  <si>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</si>
  <si>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</si>
  <si>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</si>
  <si>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</si>
  <si>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</si>
  <si>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</si>
  <si>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</si>
  <si>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</si>
  <si>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</si>
  <si>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</si>
  <si>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</si>
  <si>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</si>
  <si>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</si>
  <si>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</si>
  <si>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</si>
  <si>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</si>
  <si>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</si>
  <si>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</si>
  <si>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</si>
  <si>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</si>
  <si>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</si>
  <si>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</si>
  <si>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</si>
  <si>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</si>
  <si>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</si>
  <si>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</si>
  <si>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</si>
  <si>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</si>
  <si>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</si>
  <si>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</si>
  <si>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</si>
  <si>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</si>
  <si>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</si>
  <si>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</si>
  <si>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</si>
  <si>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</si>
  <si>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</si>
  <si>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</si>
  <si>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</si>
  <si>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</si>
  <si>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</si>
  <si>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</si>
  <si>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</si>
  <si>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</si>
  <si>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</si>
  <si>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</si>
  <si>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</si>
  <si>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</si>
  <si>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</si>
  <si>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</si>
  <si>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</si>
  <si>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</si>
  <si>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</si>
  <si>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</si>
  <si>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</si>
  <si>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</si>
  <si>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</si>
  <si>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</si>
  <si>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</si>
  <si>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</si>
  <si>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</si>
  <si>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</si>
  <si>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</si>
  <si>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</si>
  <si>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</si>
  <si>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</si>
  <si>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</si>
  <si>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</si>
  <si>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</si>
  <si>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</si>
  <si>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</si>
  <si>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</si>
  <si>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</si>
  <si>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</si>
  <si>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</si>
  <si>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</si>
  <si>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</si>
  <si>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</si>
  <si>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</si>
  <si>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</si>
  <si>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</si>
  <si>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</si>
  <si>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</si>
  <si>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</si>
  <si>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</si>
  <si>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</si>
  <si>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</si>
  <si>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</si>
  <si>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</si>
  <si>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</si>
  <si>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</si>
  <si>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</si>
  <si>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</si>
  <si>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</si>
  <si>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</si>
  <si>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</si>
  <si>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</si>
  <si>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</si>
  <si>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</si>
  <si>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</si>
  <si>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</si>
  <si>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</si>
  <si>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</si>
  <si>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</si>
  <si>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</si>
  <si>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</si>
  <si>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</si>
  <si>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</si>
  <si>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</si>
  <si>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</si>
  <si>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</si>
  <si>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</si>
  <si>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</si>
  <si>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</si>
  <si>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</si>
  <si>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</si>
  <si>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</si>
  <si>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</si>
  <si>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</si>
  <si>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</si>
  <si>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</si>
  <si>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</si>
  <si>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</si>
  <si>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</si>
  <si>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</si>
  <si>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</si>
  <si>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</si>
  <si>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</si>
  <si>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</si>
  <si>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</si>
  <si>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</si>
  <si>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</si>
  <si>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</si>
  <si>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</si>
  <si>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</si>
  <si>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</si>
  <si>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</si>
  <si>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</si>
  <si>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</si>
  <si>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</si>
  <si>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</si>
  <si>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</si>
  <si>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</si>
  <si>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</si>
  <si>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</si>
  <si>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</si>
  <si>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</si>
  <si>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</si>
  <si>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</si>
  <si>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</si>
  <si>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</si>
  <si>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</si>
  <si>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</si>
  <si>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</si>
  <si>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</si>
  <si>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</si>
  <si>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</si>
  <si>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</si>
  <si>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</si>
  <si>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</si>
  <si>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</si>
  <si>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</si>
  <si>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</si>
  <si>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</si>
  <si>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</si>
  <si>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</si>
  <si>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</si>
  <si>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</si>
  <si>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</si>
  <si>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</si>
  <si>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</si>
  <si>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</si>
  <si>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</si>
  <si>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</si>
  <si>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</si>
  <si>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</si>
  <si>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</si>
  <si>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</si>
  <si>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</si>
  <si>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</si>
  <si>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</si>
  <si>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</si>
  <si>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</si>
  <si>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</si>
  <si>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</si>
  <si>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</si>
  <si>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</si>
  <si>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</si>
  <si>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</si>
  <si>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</si>
  <si>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</si>
  <si>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</si>
  <si>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</si>
  <si>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</si>
  <si>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</si>
  <si>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</si>
  <si>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</si>
  <si>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</si>
  <si>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</si>
  <si>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</si>
  <si>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</si>
  <si>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</si>
  <si>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</si>
  <si>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</si>
  <si>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</si>
  <si>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</si>
  <si>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</si>
  <si>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</si>
  <si>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</si>
  <si>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</si>
  <si>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</si>
  <si>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</si>
  <si>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</si>
  <si>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</si>
  <si>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</si>
  <si>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</si>
  <si>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</si>
  <si>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</si>
  <si>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</si>
  <si>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</si>
  <si>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</si>
  <si>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</si>
  <si>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</si>
  <si>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</si>
  <si>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</si>
  <si>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</si>
  <si>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</si>
  <si>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</si>
  <si>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</si>
  <si>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</si>
  <si>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</si>
  <si>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</si>
  <si>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</si>
  <si>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</si>
  <si>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</si>
  <si>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</si>
  <si>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</si>
  <si>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</si>
  <si>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</si>
  <si>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</si>
  <si>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</si>
  <si>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</si>
  <si>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</si>
  <si>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</si>
  <si>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</si>
  <si>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</si>
  <si>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</si>
  <si>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</si>
  <si>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</si>
  <si>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</si>
  <si>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</si>
  <si>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</si>
  <si>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</si>
  <si>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</si>
  <si>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</si>
  <si>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</si>
  <si>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</si>
  <si>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</si>
  <si>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</si>
  <si>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</si>
  <si>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</si>
  <si>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</si>
  <si>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</si>
  <si>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</si>
  <si>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</si>
  <si>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</si>
  <si>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</si>
  <si>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</si>
  <si>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</si>
  <si>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</si>
  <si>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</si>
  <si>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</si>
  <si>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</si>
  <si>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</si>
  <si>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</si>
  <si>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</si>
  <si>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</si>
  <si>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</si>
  <si>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</si>
  <si>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</si>
  <si>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</si>
  <si>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</si>
  <si>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</si>
  <si>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</si>
  <si>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</si>
  <si>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</si>
  <si>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</si>
  <si>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</si>
  <si>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</si>
  <si>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</si>
  <si>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</si>
  <si>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</si>
  <si>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</si>
  <si>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</si>
  <si>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</si>
  <si>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</si>
  <si>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</si>
  <si>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</si>
  <si>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</si>
  <si>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</si>
  <si>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</si>
  <si>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</si>
  <si>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</si>
  <si>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</si>
  <si>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</si>
  <si>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</si>
  <si>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</si>
  <si>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</si>
  <si>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</si>
  <si>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</si>
  <si>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</si>
  <si>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</si>
  <si>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</si>
  <si>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</si>
  <si>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</si>
  <si>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</si>
  <si>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</si>
  <si>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</si>
  <si>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</si>
  <si>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</si>
  <si>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</si>
  <si>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</si>
  <si>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</si>
  <si>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</si>
  <si>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</si>
  <si>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</si>
  <si>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</si>
  <si>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</si>
  <si>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</si>
  <si>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</si>
  <si>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</si>
  <si>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</si>
  <si>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</si>
  <si>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</si>
  <si>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</si>
  <si>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</si>
  <si>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</si>
  <si>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</si>
  <si>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</si>
  <si>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</si>
  <si>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</si>
  <si>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</si>
  <si>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</si>
  <si>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</si>
  <si>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</si>
  <si>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</si>
  <si>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</si>
  <si>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</si>
  <si>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</si>
  <si>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</si>
  <si>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</si>
  <si>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</si>
  <si>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</si>
  <si>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</si>
  <si>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</si>
  <si>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</si>
  <si>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</si>
  <si>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</si>
  <si>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</si>
  <si>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</si>
  <si>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</si>
  <si>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</si>
  <si>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</si>
  <si>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</si>
  <si>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</si>
  <si>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</si>
  <si>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</si>
  <si>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</si>
  <si>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</si>
  <si>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</si>
  <si>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</si>
  <si>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</si>
  <si>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</si>
  <si>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</si>
  <si>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</si>
  <si>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</si>
  <si>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</si>
  <si>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</si>
  <si>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</si>
  <si>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</si>
  <si>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</si>
  <si>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</si>
  <si>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</si>
  <si>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</si>
  <si>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</si>
  <si>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</si>
  <si>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</si>
  <si>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</si>
  <si>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</si>
  <si>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</si>
  <si>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</si>
  <si>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</si>
  <si>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</si>
  <si>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</si>
  <si>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</si>
  <si>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</si>
  <si>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</si>
  <si>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</si>
  <si>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</si>
  <si>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</si>
  <si>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</si>
  <si>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</si>
  <si>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</si>
  <si>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</si>
  <si>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</si>
  <si>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</si>
  <si>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</si>
  <si>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</si>
  <si>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</si>
  <si>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</si>
  <si>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</si>
  <si>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</si>
  <si>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</si>
  <si>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</si>
  <si>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</si>
  <si>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</si>
  <si>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</si>
  <si>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</si>
  <si>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</si>
  <si>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</si>
  <si>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</si>
  <si>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</si>
  <si>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</si>
  <si>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</si>
  <si>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</si>
  <si>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</si>
  <si>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</si>
  <si>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</si>
  <si>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</si>
  <si>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</si>
  <si>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</si>
  <si>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</si>
  <si>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</si>
  <si>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</si>
  <si>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</si>
  <si>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</si>
  <si>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</si>
  <si>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</si>
  <si>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</si>
  <si>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</si>
  <si>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</si>
  <si>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</si>
  <si>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</si>
  <si>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</si>
  <si>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</si>
  <si>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</si>
  <si>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</si>
  <si>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</si>
  <si>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</si>
  <si>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</si>
  <si>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</si>
  <si>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</si>
  <si>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</si>
  <si>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</si>
  <si>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</si>
  <si>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</si>
  <si>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</si>
  <si>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</si>
  <si>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</si>
  <si>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</si>
  <si>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</si>
  <si>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</si>
  <si>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</si>
  <si>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</si>
  <si>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</si>
  <si>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</si>
  <si>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</si>
  <si>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</si>
  <si>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</si>
  <si>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</si>
  <si>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</si>
  <si>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</si>
  <si>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</si>
  <si>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</si>
  <si>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</si>
  <si>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</si>
  <si>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</si>
  <si>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</si>
  <si>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</si>
  <si>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</si>
  <si>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</si>
  <si>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</si>
  <si>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</si>
  <si>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</si>
  <si>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</si>
  <si>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</si>
  <si>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</si>
  <si>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</si>
  <si>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</si>
  <si>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</si>
  <si>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</si>
  <si>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</si>
  <si>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</si>
  <si>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</si>
  <si>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</si>
  <si>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</si>
  <si>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</si>
  <si>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</si>
  <si>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</si>
  <si>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</si>
  <si>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</si>
  <si>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</si>
  <si>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</si>
  <si>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</si>
  <si>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</si>
  <si>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</si>
  <si>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</si>
  <si>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</si>
  <si>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</si>
  <si>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</si>
  <si>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</si>
  <si>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</si>
  <si>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</si>
  <si>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</si>
  <si>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</si>
  <si>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</si>
  <si>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</si>
  <si>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</si>
  <si>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</si>
  <si>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</si>
  <si>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</si>
  <si>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</si>
  <si>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</si>
  <si>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</si>
  <si>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</si>
  <si>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</si>
  <si>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</si>
  <si>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</si>
  <si>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</si>
  <si>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</si>
  <si>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</si>
  <si>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</si>
  <si>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</si>
  <si>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</si>
  <si>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</si>
  <si>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</si>
  <si>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</si>
  <si>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</si>
  <si>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</si>
  <si>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</si>
  <si>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</si>
  <si>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</si>
  <si>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</si>
  <si>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</si>
  <si>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</si>
  <si>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</si>
  <si>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</si>
  <si>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</si>
  <si>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</si>
  <si>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</si>
  <si>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</si>
  <si>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</si>
  <si>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</si>
  <si>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</si>
  <si>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</si>
  <si>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</si>
  <si>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</si>
  <si>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</si>
  <si>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</si>
  <si>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</si>
  <si>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</si>
  <si>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</si>
  <si>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</si>
  <si>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</si>
  <si>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</si>
  <si>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</si>
  <si>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</si>
  <si>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</si>
  <si>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</si>
  <si>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</si>
  <si>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</si>
  <si>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</si>
  <si>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</si>
  <si>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</si>
  <si>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</si>
  <si>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</si>
  <si>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</si>
  <si>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</si>
  <si>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</si>
  <si>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</si>
  <si>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</si>
  <si>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</si>
  <si>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</si>
  <si>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</si>
  <si>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</si>
  <si>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</si>
  <si>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</si>
  <si>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</si>
  <si>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</si>
  <si>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</si>
  <si>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</si>
  <si>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</si>
  <si>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</si>
  <si>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</si>
  <si>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</si>
  <si>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</si>
  <si>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</si>
  <si>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</si>
  <si>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</si>
  <si>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</si>
  <si>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</si>
  <si>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</si>
  <si>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</si>
  <si>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</si>
  <si>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</si>
  <si>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</si>
  <si>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</si>
  <si>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</si>
  <si>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</si>
  <si>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</si>
  <si>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</si>
  <si>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</si>
  <si>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</si>
  <si>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</si>
  <si>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</si>
  <si>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</si>
  <si>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</si>
  <si>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</si>
  <si>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</si>
  <si>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</si>
  <si>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</si>
  <si>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</si>
  <si>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</si>
  <si>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</si>
  <si>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</si>
  <si>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</si>
  <si>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</si>
  <si>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</si>
  <si>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</si>
  <si>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</si>
  <si>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</si>
  <si>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</si>
  <si>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</si>
  <si>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</si>
  <si>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</si>
  <si>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</si>
  <si>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</si>
  <si>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</si>
  <si>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</si>
  <si>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</si>
  <si>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</si>
  <si>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</si>
  <si>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</si>
  <si>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</si>
  <si>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</si>
  <si>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</si>
  <si>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</si>
  <si>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</si>
  <si>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</si>
  <si>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</si>
  <si>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</si>
  <si>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</si>
  <si>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</si>
  <si>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</si>
  <si>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</si>
  <si>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</si>
  <si>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</si>
  <si>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</si>
  <si>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</si>
  <si>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</si>
  <si>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</si>
  <si>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</si>
  <si>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</si>
  <si>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</si>
  <si>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</si>
  <si>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</si>
  <si>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</si>
  <si>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</si>
  <si>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</si>
  <si>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</si>
  <si>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</si>
  <si>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</si>
  <si>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</si>
  <si>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</si>
  <si>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</si>
  <si>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</si>
  <si>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</si>
  <si>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</si>
  <si>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</si>
  <si>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</si>
  <si>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</si>
  <si>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</si>
  <si>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</si>
  <si>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</si>
  <si>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</si>
  <si>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</si>
  <si>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</si>
  <si>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</si>
  <si>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</si>
  <si>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</si>
  <si>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</si>
  <si>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</si>
  <si>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</si>
  <si>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</si>
  <si>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</si>
  <si>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</si>
  <si>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</si>
  <si>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</si>
  <si>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</si>
  <si>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</si>
  <si>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</si>
  <si>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</si>
  <si>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</si>
  <si>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</si>
  <si>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</si>
  <si>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</si>
  <si>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</si>
  <si>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</si>
  <si>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</si>
  <si>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</si>
  <si>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</si>
  <si>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</si>
  <si>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</si>
  <si>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</si>
  <si>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</si>
  <si>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</si>
  <si>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</si>
  <si>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</si>
  <si>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</si>
  <si>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</si>
  <si>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</si>
  <si>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</si>
  <si>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</si>
  <si>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</si>
  <si>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</si>
  <si>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</si>
  <si>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</si>
  <si>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</si>
  <si>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</si>
  <si>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</si>
  <si>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</si>
  <si>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</si>
  <si>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</si>
  <si>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</si>
  <si>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</si>
  <si>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</si>
  <si>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</si>
  <si>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</si>
  <si>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</si>
  <si>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</si>
  <si>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</si>
  <si>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</si>
  <si>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</si>
  <si>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</si>
  <si>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</si>
  <si>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</si>
  <si>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</si>
  <si>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</si>
  <si>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</si>
  <si>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</si>
  <si>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</si>
  <si>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</si>
  <si>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</si>
  <si>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</si>
  <si>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</si>
  <si>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</si>
  <si>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</si>
  <si>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</si>
  <si>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</si>
  <si>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</si>
  <si>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</si>
  <si>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</si>
  <si>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</si>
  <si>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</si>
  <si>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</si>
  <si>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</si>
  <si>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</si>
  <si>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</si>
  <si>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</si>
  <si>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</si>
  <si>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</si>
  <si>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</si>
  <si>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</si>
  <si>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</si>
  <si>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</si>
  <si>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</si>
  <si>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</si>
  <si>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</si>
  <si>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</si>
  <si>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</si>
  <si>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</si>
  <si>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</si>
  <si>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</si>
  <si>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</si>
  <si>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</si>
  <si>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</si>
  <si>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</si>
  <si>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</si>
  <si>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</si>
  <si>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</si>
  <si>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</si>
  <si>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</si>
  <si>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</si>
  <si>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</si>
  <si>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</si>
  <si>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</si>
  <si>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</si>
  <si>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</si>
  <si>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</si>
  <si>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</si>
  <si>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</si>
  <si>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</si>
  <si>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</si>
  <si>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</si>
  <si>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</si>
  <si>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</si>
  <si>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</si>
  <si>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</si>
  <si>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</si>
  <si>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</si>
  <si>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</si>
  <si>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</si>
  <si>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</si>
  <si>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</si>
  <si>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</si>
  <si>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</si>
  <si>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</si>
  <si>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</si>
  <si>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</si>
  <si>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</si>
  <si>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</si>
  <si>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</si>
  <si>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</si>
  <si>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</si>
  <si>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</si>
  <si>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</si>
  <si>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</si>
  <si>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</si>
  <si>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</si>
  <si>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</si>
  <si>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</si>
  <si>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</si>
  <si>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</si>
  <si>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</si>
  <si>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</si>
  <si>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</si>
  <si>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</si>
  <si>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</si>
  <si>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</si>
  <si>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</si>
  <si>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</si>
  <si>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</si>
  <si>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</si>
  <si>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</si>
  <si>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</si>
  <si>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</si>
  <si>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</si>
  <si>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</si>
  <si>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</si>
  <si>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</si>
  <si>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</si>
  <si>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</si>
  <si>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</si>
  <si>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</si>
  <si>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</si>
  <si>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</si>
  <si>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</si>
  <si>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</si>
  <si>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</si>
  <si>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</si>
  <si>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</si>
  <si>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</si>
  <si>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</si>
  <si>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</si>
  <si>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</si>
  <si>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</si>
  <si>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</si>
  <si>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</si>
  <si>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</si>
  <si>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</si>
  <si>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</si>
  <si>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</si>
  <si>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</si>
  <si>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</si>
  <si>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</si>
  <si>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</si>
  <si>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</si>
  <si>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</si>
  <si>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</si>
  <si>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</si>
  <si>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</si>
  <si>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</si>
  <si>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</si>
  <si>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</si>
  <si>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</si>
  <si>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</si>
  <si>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</si>
  <si>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</si>
  <si>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</si>
  <si>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</si>
  <si>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</si>
  <si>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</si>
  <si>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</si>
  <si>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</si>
  <si>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</si>
  <si>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</si>
  <si>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</si>
  <si>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</si>
  <si>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</si>
  <si>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</si>
  <si>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</si>
  <si>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</si>
  <si>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</si>
  <si>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</si>
  <si>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</si>
  <si>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</si>
  <si>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</si>
  <si>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</si>
  <si>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</si>
  <si>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</si>
  <si>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</si>
  <si>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</si>
  <si>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</si>
  <si>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</si>
  <si>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</si>
  <si>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</si>
  <si>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</si>
  <si>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</si>
  <si>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</si>
  <si>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</si>
  <si>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</si>
  <si>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</si>
  <si>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</si>
  <si>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</si>
  <si>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</si>
  <si>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</si>
  <si>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</si>
  <si>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</si>
  <si>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</si>
  <si>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</si>
  <si>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</si>
  <si>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</si>
  <si>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</si>
  <si>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</si>
  <si>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</si>
  <si>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</si>
  <si>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</si>
  <si>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</si>
  <si>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</si>
  <si>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</si>
  <si>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</si>
  <si>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</si>
  <si>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</si>
  <si>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</si>
  <si>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</si>
  <si>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</si>
  <si>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</si>
  <si>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</si>
  <si>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</si>
  <si>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</si>
  <si>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</si>
  <si>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</si>
  <si>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</si>
  <si>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</si>
  <si>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</si>
  <si>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</si>
  <si>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</si>
  <si>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</si>
  <si>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</si>
  <si>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</si>
  <si>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</si>
  <si>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</si>
  <si>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</si>
  <si>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</si>
  <si>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</si>
  <si>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</si>
  <si>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</si>
  <si>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</si>
  <si>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</si>
  <si>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</si>
  <si>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</si>
  <si>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</si>
  <si>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</si>
  <si>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</si>
  <si>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</si>
  <si>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</si>
  <si>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</si>
  <si>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</si>
  <si>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</si>
  <si>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</si>
  <si>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</si>
  <si>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</si>
  <si>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</si>
  <si>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</si>
  <si>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</si>
  <si>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</si>
  <si>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</si>
  <si>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</si>
  <si>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</si>
  <si>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</si>
  <si>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</si>
  <si>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</si>
  <si>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</si>
  <si>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</si>
  <si>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</si>
  <si>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</si>
  <si>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</si>
  <si>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</si>
  <si>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</si>
  <si>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</si>
  <si>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</si>
  <si>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</si>
  <si>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</si>
  <si>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</si>
  <si>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</si>
  <si>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</si>
  <si>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</si>
  <si>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</si>
  <si>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</si>
  <si>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</si>
  <si>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</si>
  <si>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</si>
  <si>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</si>
  <si>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</si>
  <si>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</si>
  <si>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</si>
  <si>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</si>
  <si>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</si>
  <si>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</si>
  <si>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</si>
  <si>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</si>
  <si>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</si>
  <si>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</si>
  <si>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</si>
  <si>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</si>
  <si>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</si>
  <si>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</si>
  <si>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</si>
  <si>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</si>
  <si>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</si>
  <si>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</si>
  <si>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</si>
  <si>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</si>
  <si>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</si>
  <si>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</si>
  <si>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</si>
  <si>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</si>
  <si>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</si>
  <si>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</si>
  <si>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</si>
  <si>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</si>
  <si>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</si>
  <si>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</si>
  <si>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</si>
  <si>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</si>
  <si>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</si>
  <si>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</si>
  <si>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</si>
  <si>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</si>
  <si>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</si>
  <si>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</si>
  <si>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</si>
  <si>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</si>
  <si>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</si>
  <si>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</si>
  <si>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</si>
  <si>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</si>
  <si>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</si>
  <si>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</si>
  <si>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</si>
  <si>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</si>
  <si>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</si>
  <si>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</si>
  <si>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</si>
  <si>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</si>
  <si>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</si>
  <si>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</si>
  <si>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</si>
  <si>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</si>
  <si>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</si>
  <si>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</si>
  <si>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</si>
  <si>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</si>
  <si>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</si>
  <si>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</si>
  <si>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</si>
  <si>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</si>
  <si>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</si>
  <si>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</si>
  <si>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</si>
  <si>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</si>
  <si>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</si>
  <si>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</si>
  <si>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</si>
  <si>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</si>
  <si>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</si>
  <si>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</si>
  <si>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</si>
  <si>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</si>
  <si>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</si>
  <si>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</si>
  <si>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</si>
  <si>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</si>
  <si>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</si>
  <si>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</si>
  <si>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</si>
  <si>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</si>
  <si>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</si>
  <si>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</si>
  <si>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</si>
  <si>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</si>
  <si>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</si>
  <si>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</si>
  <si>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</si>
  <si>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</si>
  <si>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</si>
  <si>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</si>
  <si>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</si>
  <si>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</si>
  <si>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</si>
  <si>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</si>
  <si>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</si>
  <si>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</si>
  <si>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</si>
  <si>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</si>
  <si>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</si>
  <si>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</si>
  <si>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</si>
  <si>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</si>
  <si>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</si>
  <si>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</si>
  <si>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</si>
  <si>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</si>
  <si>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</si>
  <si>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</si>
  <si>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</si>
  <si>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</si>
  <si>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</si>
  <si>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</si>
  <si>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</si>
  <si>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</si>
  <si>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</si>
  <si>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</si>
  <si>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</si>
  <si>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</si>
  <si>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</si>
  <si>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</si>
  <si>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</si>
  <si>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</si>
  <si>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</si>
  <si>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</si>
  <si>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</si>
  <si>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</si>
  <si>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</si>
  <si>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</si>
  <si>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</si>
  <si>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</si>
  <si>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</si>
  <si>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</si>
  <si>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</si>
  <si>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</si>
  <si>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</si>
  <si>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</si>
  <si>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</si>
  <si>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</si>
  <si>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</si>
  <si>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</si>
  <si>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</si>
  <si>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</si>
  <si>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</si>
  <si>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</si>
  <si>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</si>
  <si>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</si>
  <si>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</si>
  <si>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</si>
  <si>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</si>
  <si>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</si>
  <si>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</si>
  <si>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</si>
  <si>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</si>
  <si>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</si>
  <si>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</si>
  <si>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</si>
  <si>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</si>
  <si>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</si>
  <si>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</si>
  <si>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</si>
  <si>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</si>
  <si>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</si>
  <si>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</si>
  <si>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</si>
  <si>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</si>
  <si>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</si>
  <si>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</si>
  <si>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</si>
  <si>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</si>
  <si>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</si>
  <si>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</si>
  <si>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</si>
  <si>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</si>
  <si>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</si>
  <si>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</si>
  <si>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</si>
  <si>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</si>
  <si>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</si>
  <si>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</si>
  <si>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</si>
  <si>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</si>
  <si>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</si>
  <si>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</si>
  <si>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</si>
  <si>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</si>
  <si>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</si>
  <si>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</si>
  <si>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</si>
  <si>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</si>
  <si>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</si>
  <si>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</si>
  <si>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</si>
  <si>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</si>
  <si>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</si>
  <si>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</si>
  <si>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</si>
  <si>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</si>
  <si>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</si>
  <si>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</si>
  <si>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</si>
  <si>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</si>
  <si>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</si>
  <si>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</si>
  <si>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</si>
  <si>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</si>
  <si>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</si>
  <si>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</si>
  <si>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</si>
  <si>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</si>
  <si>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</si>
  <si>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</si>
  <si>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</si>
  <si>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</si>
  <si>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</si>
  <si>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</si>
  <si>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</si>
  <si>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</si>
  <si>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</si>
  <si>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</si>
  <si>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</si>
  <si>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</si>
  <si>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</si>
  <si>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</si>
  <si>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</si>
  <si>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</si>
  <si>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</si>
  <si>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</si>
  <si>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</si>
  <si>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</si>
  <si>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</si>
  <si>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</si>
  <si>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</si>
  <si>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</si>
  <si>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</si>
  <si>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</si>
  <si>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</si>
  <si>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</si>
  <si>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</si>
  <si>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</si>
  <si>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</si>
  <si>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</si>
  <si>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</si>
  <si>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</si>
  <si>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</si>
  <si>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</si>
  <si>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</si>
  <si>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</si>
  <si>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</si>
  <si>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</si>
  <si>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</si>
  <si>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</si>
  <si>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</si>
  <si>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</si>
  <si>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</si>
  <si>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</si>
  <si>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</si>
  <si>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</si>
  <si>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</si>
  <si>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</si>
  <si>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</si>
  <si>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</si>
  <si>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</si>
  <si>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</si>
  <si>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</si>
  <si>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</si>
  <si>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</si>
  <si>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</si>
  <si>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</si>
  <si>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</si>
  <si>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</si>
  <si>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</si>
  <si>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</si>
  <si>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</si>
  <si>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</si>
  <si>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</si>
  <si>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</si>
  <si>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</si>
  <si>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</si>
  <si>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</si>
  <si>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</si>
  <si>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</si>
  <si>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</si>
  <si>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</si>
  <si>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</si>
  <si>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</si>
  <si>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</si>
  <si>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</si>
  <si>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</si>
  <si>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</si>
  <si>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</si>
  <si>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</si>
  <si>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</si>
  <si>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</si>
  <si>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</si>
  <si>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</si>
  <si>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</si>
  <si>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</si>
  <si>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</si>
  <si>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</si>
  <si>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</si>
  <si>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</si>
  <si>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</si>
  <si>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</si>
  <si>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</si>
  <si>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</si>
  <si>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</si>
  <si>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</si>
  <si>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</si>
  <si>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</si>
  <si>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</si>
  <si>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</si>
  <si>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</si>
  <si>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</si>
  <si>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</si>
  <si>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</si>
  <si>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</si>
  <si>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</si>
  <si>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</si>
  <si>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</si>
  <si>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</si>
  <si>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</si>
  <si>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</si>
  <si>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</si>
  <si>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</si>
  <si>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</si>
  <si>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</si>
  <si>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</si>
  <si>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</si>
  <si>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</si>
  <si>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</si>
  <si>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</si>
  <si>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</si>
  <si>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</si>
  <si>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</si>
  <si>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</si>
  <si>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</si>
  <si>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</si>
  <si>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</si>
  <si>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</si>
  <si>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</si>
  <si>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</si>
  <si>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</si>
  <si>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</si>
  <si>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</si>
  <si>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</si>
  <si>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</si>
  <si>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</si>
  <si>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</si>
  <si>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</si>
  <si>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</si>
  <si>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</si>
  <si>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</si>
  <si>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</si>
  <si>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</si>
  <si>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</si>
  <si>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</si>
  <si>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</si>
  <si>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</si>
  <si>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</si>
  <si>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</si>
  <si>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</si>
  <si>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</si>
  <si>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</si>
  <si>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</si>
  <si>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</si>
  <si>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</si>
  <si>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</si>
  <si>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</si>
  <si>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</si>
  <si>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</si>
  <si>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</si>
  <si>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</si>
  <si>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</si>
  <si>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VLADIMIRA NAZORA</t>
  </si>
  <si>
    <t>POTPIĆAN</t>
  </si>
  <si>
    <t>DUMBROVA 12</t>
  </si>
  <si>
    <t>LJILJANA BULIĆ</t>
  </si>
  <si>
    <t>052867317</t>
  </si>
  <si>
    <t>052885051</t>
  </si>
  <si>
    <t>ospotpican.racunovodstvo@gmail.com</t>
  </si>
  <si>
    <t>ured@os-vnazora-potpican.skole.hr</t>
  </si>
  <si>
    <t>mr.sc.Nada Peršić,prof.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</si>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</sst>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5629386</v>
      </c>
      <c r="D2" s="63">
        <f>PRRAS!E12</f>
        <v>5854008</v>
      </c>
      <c r="E2" s="63"/>
      <c r="F2" s="63"/>
      <c r="G2" s="64">
        <f t="shared" ref="G2:G65" si="0">(B2/1000)*(C2*1+D2*2)</f>
        <v>17337.402000000002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10637</v>
      </c>
      <c r="L10" s="50">
        <f>INT(VALUE(RefStr!B6))</f>
        <v>10637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03075095</v>
      </c>
      <c r="L11" s="50">
        <f>INT(VALUE(RefStr!B8))</f>
        <v>3075095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VLADIMIRA NAZORA</v>
      </c>
      <c r="L12" s="50">
        <f>LEN(Skriveni!K12)</f>
        <v>30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52333</v>
      </c>
      <c r="L13" s="50">
        <f>INT(VALUE(RefStr!B12))</f>
        <v>52333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POTPIĆAN</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DUMBROVA 12</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217</v>
      </c>
      <c r="L19" s="50">
        <f>INT(VALUE(RefStr!B22))</f>
        <v>217</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14237019602</v>
      </c>
      <c r="L21" s="50">
        <f>INT(VALUE(RefStr!K14))</f>
        <v>14237019602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BULIĆ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052867317</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052885051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ospotpican.racunovodstvo@gmail.com</v>
      </c>
      <c r="L25" s="50">
        <f>LEN(RefStr!H29)</f>
        <v>34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ured@os-vnazora-potpican.skole.hr</v>
      </c>
      <c r="L26" s="50">
        <f>LEN(RefStr!H31)</f>
        <v>33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mr.sc.Nada Peršić,prof.</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98.691.982,18</v>
      </c>
      <c r="L28" s="50">
        <f>SUM(G2:G1561)</f>
        <v>98691982.177999884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74595780.681999967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15551364.762999998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8042627.3250000011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502209.40800000005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4040594</v>
      </c>
      <c r="D46" s="58">
        <f>PRRAS!E56</f>
        <v>4694490</v>
      </c>
      <c r="E46" s="58">
        <v>0</v>
      </c>
      <c r="F46" s="58">
        <v>0</v>
      </c>
      <c r="G46" s="59">
        <f t="shared" si="0"/>
        <v>604330.82999999996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v>
      </c>
      <c r="D58" s="58">
        <f>PRRAS!E68</f>
        <v>0</v>
      </c>
      <c r="E58" s="58">
        <v>0</v>
      </c>
      <c r="F58" s="58">
        <v>0</v>
      </c>
      <c r="G58" s="59">
        <f t="shared" si="0"/>
        <v>0.22800000000000001</v>
      </c>
      <c r="H58" s="59">
        <f t="shared" si="1"/>
        <v>0</v>
      </c>
      <c r="I58" s="60">
        <v>0</v>
      </c>
    </row>
    <row r="59" spans="1:9" x14ac:dyDescent="0.2">
      <c r="A59" s="57">
        <v>151</v>
      </c>
      <c r="B59" s="58">
        <f>PRRAS!C69</f>
        <v>58</v>
      </c>
      <c r="C59" s="58">
        <f>PRRAS!D69</f>
        <v>4</v>
      </c>
      <c r="D59" s="58">
        <f>PRRAS!E69</f>
        <v>0</v>
      </c>
      <c r="E59" s="58">
        <v>0</v>
      </c>
      <c r="F59" s="58">
        <v>0</v>
      </c>
      <c r="G59" s="59">
        <f t="shared" si="0"/>
        <v>0.23200000000000001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3980172</v>
      </c>
      <c r="D64" s="58">
        <f>PRRAS!E74</f>
        <v>4591473</v>
      </c>
      <c r="E64" s="58">
        <v>0</v>
      </c>
      <c r="F64" s="58">
        <v>0</v>
      </c>
      <c r="G64" s="59">
        <f t="shared" si="0"/>
        <v>829276.43400000001</v>
      </c>
      <c r="H64" s="59">
        <f t="shared" si="1"/>
        <v>0</v>
      </c>
      <c r="I64" s="60">
        <v>0</v>
      </c>
    </row>
    <row r="65" spans="1:9" x14ac:dyDescent="0.2">
      <c r="A65" s="57">
        <v>151</v>
      </c>
      <c r="B65" s="58">
        <f>PRRAS!C75</f>
        <v>64</v>
      </c>
      <c r="C65" s="58">
        <f>PRRAS!D75</f>
        <v>3949980</v>
      </c>
      <c r="D65" s="58">
        <f>PRRAS!E75</f>
        <v>4488073</v>
      </c>
      <c r="E65" s="58">
        <v>0</v>
      </c>
      <c r="F65" s="58">
        <v>0</v>
      </c>
      <c r="G65" s="59">
        <f t="shared" si="0"/>
        <v>827272.06400000001</v>
      </c>
      <c r="H65" s="59">
        <f t="shared" si="1"/>
        <v>0</v>
      </c>
      <c r="I65" s="60">
        <v>0</v>
      </c>
    </row>
    <row r="66" spans="1:9" x14ac:dyDescent="0.2">
      <c r="A66" s="57">
        <v>151</v>
      </c>
      <c r="B66" s="58">
        <f>PRRAS!C76</f>
        <v>65</v>
      </c>
      <c r="C66" s="58">
        <f>PRRAS!D76</f>
        <v>30192</v>
      </c>
      <c r="D66" s="58">
        <f>PRRAS!E76</f>
        <v>103400</v>
      </c>
      <c r="E66" s="58">
        <v>0</v>
      </c>
      <c r="F66" s="58">
        <v>0</v>
      </c>
      <c r="G66" s="59">
        <f t="shared" ref="G66:G129" si="2">(B66/1000)*(C66*1+D66*2)</f>
        <v>15404.480000000001</v>
      </c>
      <c r="H66" s="59">
        <f t="shared" ref="H66:H129" si="3">ABS(C66-ROUND(C66,0))+ABS(D66-ROUND(D66,0))</f>
        <v>0</v>
      </c>
      <c r="I66" s="60">
        <v>0</v>
      </c>
    </row>
    <row r="67" spans="1:9" x14ac:dyDescent="0.2">
      <c r="A67" s="57">
        <v>151</v>
      </c>
      <c r="B67" s="58">
        <f>PRRAS!C77</f>
        <v>66</v>
      </c>
      <c r="C67" s="58">
        <f>PRRAS!D77</f>
        <v>60418</v>
      </c>
      <c r="D67" s="58">
        <f>PRRAS!E77</f>
        <v>103017</v>
      </c>
      <c r="E67" s="58">
        <v>0</v>
      </c>
      <c r="F67" s="58">
        <v>0</v>
      </c>
      <c r="G67" s="59">
        <f t="shared" si="2"/>
        <v>17585.832000000002</v>
      </c>
      <c r="H67" s="59">
        <f t="shared" si="3"/>
        <v>0</v>
      </c>
      <c r="I67" s="60">
        <v>0</v>
      </c>
    </row>
    <row r="68" spans="1:9" x14ac:dyDescent="0.2">
      <c r="A68" s="57">
        <v>151</v>
      </c>
      <c r="B68" s="58">
        <f>PRRAS!C78</f>
        <v>67</v>
      </c>
      <c r="C68" s="58">
        <f>PRRAS!D78</f>
        <v>60418</v>
      </c>
      <c r="D68" s="58">
        <f>PRRAS!E78</f>
        <v>103017</v>
      </c>
      <c r="E68" s="58">
        <v>0</v>
      </c>
      <c r="F68" s="58">
        <v>0</v>
      </c>
      <c r="G68" s="59">
        <f t="shared" si="2"/>
        <v>17852.284</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141077</v>
      </c>
      <c r="D106" s="58">
        <f>PRRAS!E116</f>
        <v>140253</v>
      </c>
      <c r="E106" s="58">
        <v>0</v>
      </c>
      <c r="F106" s="58">
        <v>0</v>
      </c>
      <c r="G106" s="59">
        <f t="shared" si="2"/>
        <v>44266.214999999997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141077</v>
      </c>
      <c r="D112" s="58">
        <f>PRRAS!E122</f>
        <v>140253</v>
      </c>
      <c r="E112" s="58">
        <v>0</v>
      </c>
      <c r="F112" s="58">
        <v>0</v>
      </c>
      <c r="G112" s="59">
        <f t="shared" si="2"/>
        <v>46795.713000000003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141077</v>
      </c>
      <c r="D117" s="58">
        <f>PRRAS!E127</f>
        <v>140253</v>
      </c>
      <c r="E117" s="58">
        <v>0</v>
      </c>
      <c r="F117" s="58">
        <v>0</v>
      </c>
      <c r="G117" s="59">
        <f t="shared" si="2"/>
        <v>48903.628000000004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168502</v>
      </c>
      <c r="D124" s="58">
        <f>PRRAS!E134</f>
        <v>70084</v>
      </c>
      <c r="E124" s="58">
        <v>0</v>
      </c>
      <c r="F124" s="58">
        <v>0</v>
      </c>
      <c r="G124" s="59">
        <f t="shared" si="2"/>
        <v>37966.409999999996</v>
      </c>
      <c r="H124" s="59">
        <f t="shared" si="3"/>
        <v>0</v>
      </c>
      <c r="I124" s="60">
        <v>0</v>
      </c>
    </row>
    <row r="125" spans="1:9" x14ac:dyDescent="0.2">
      <c r="A125" s="57">
        <v>151</v>
      </c>
      <c r="B125" s="58">
        <f>PRRAS!C135</f>
        <v>124</v>
      </c>
      <c r="C125" s="58">
        <f>PRRAS!D135</f>
        <v>38050</v>
      </c>
      <c r="D125" s="58">
        <f>PRRAS!E135</f>
        <v>50950</v>
      </c>
      <c r="E125" s="58">
        <v>0</v>
      </c>
      <c r="F125" s="58">
        <v>0</v>
      </c>
      <c r="G125" s="59">
        <f t="shared" si="2"/>
        <v>17353.8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38050</v>
      </c>
      <c r="D127" s="58">
        <f>PRRAS!E137</f>
        <v>50950</v>
      </c>
      <c r="E127" s="58">
        <v>0</v>
      </c>
      <c r="F127" s="58">
        <v>0</v>
      </c>
      <c r="G127" s="59">
        <f t="shared" si="2"/>
        <v>17633.7</v>
      </c>
      <c r="H127" s="59">
        <f t="shared" si="3"/>
        <v>0</v>
      </c>
      <c r="I127" s="60">
        <v>0</v>
      </c>
    </row>
    <row r="128" spans="1:9" x14ac:dyDescent="0.2">
      <c r="A128" s="57">
        <v>151</v>
      </c>
      <c r="B128" s="58">
        <f>PRRAS!C138</f>
        <v>127</v>
      </c>
      <c r="C128" s="58">
        <f>PRRAS!D138</f>
        <v>130452</v>
      </c>
      <c r="D128" s="58">
        <f>PRRAS!E138</f>
        <v>19134</v>
      </c>
      <c r="E128" s="58">
        <v>0</v>
      </c>
      <c r="F128" s="58">
        <v>0</v>
      </c>
      <c r="G128" s="59">
        <f t="shared" si="2"/>
        <v>21427.439999999999</v>
      </c>
      <c r="H128" s="59">
        <f t="shared" si="3"/>
        <v>0</v>
      </c>
      <c r="I128" s="60">
        <v>0</v>
      </c>
    </row>
    <row r="129" spans="1:9" x14ac:dyDescent="0.2">
      <c r="A129" s="57">
        <v>151</v>
      </c>
      <c r="B129" s="58">
        <f>PRRAS!C139</f>
        <v>128</v>
      </c>
      <c r="C129" s="58">
        <f>PRRAS!D139</f>
        <v>117161</v>
      </c>
      <c r="D129" s="58">
        <f>PRRAS!E139</f>
        <v>11080</v>
      </c>
      <c r="E129" s="58">
        <v>0</v>
      </c>
      <c r="F129" s="58">
        <v>0</v>
      </c>
      <c r="G129" s="59">
        <f t="shared" si="2"/>
        <v>17833.088</v>
      </c>
      <c r="H129" s="59">
        <f t="shared" si="3"/>
        <v>0</v>
      </c>
      <c r="I129" s="60">
        <v>0</v>
      </c>
    </row>
    <row r="130" spans="1:9" x14ac:dyDescent="0.2">
      <c r="A130" s="57">
        <v>151</v>
      </c>
      <c r="B130" s="58">
        <f>PRRAS!C140</f>
        <v>129</v>
      </c>
      <c r="C130" s="58">
        <f>PRRAS!D140</f>
        <v>13291</v>
      </c>
      <c r="D130" s="58">
        <f>PRRAS!E140</f>
        <v>8054</v>
      </c>
      <c r="E130" s="58">
        <v>0</v>
      </c>
      <c r="F130" s="58">
        <v>0</v>
      </c>
      <c r="G130" s="59">
        <f t="shared" ref="G130:G193" si="4">(B130/1000)*(C130*1+D130*2)</f>
        <v>3792.471</v>
      </c>
      <c r="H130" s="59">
        <f t="shared" ref="H130:H193" si="5">ABS(C130-ROUND(C130,0))+ABS(D130-ROUND(D130,0))</f>
        <v>0</v>
      </c>
      <c r="I130" s="60">
        <v>0</v>
      </c>
    </row>
    <row r="131" spans="1:9" x14ac:dyDescent="0.2">
      <c r="A131" s="57">
        <v>151</v>
      </c>
      <c r="B131" s="58">
        <f>PRRAS!C141</f>
        <v>130</v>
      </c>
      <c r="C131" s="58">
        <f>PRRAS!D141</f>
        <v>1279213</v>
      </c>
      <c r="D131" s="58">
        <f>PRRAS!E141</f>
        <v>949181</v>
      </c>
      <c r="E131" s="58">
        <v>0</v>
      </c>
      <c r="F131" s="58">
        <v>0</v>
      </c>
      <c r="G131" s="59">
        <f t="shared" si="4"/>
        <v>413084.75</v>
      </c>
      <c r="H131" s="59">
        <f t="shared" si="5"/>
        <v>0</v>
      </c>
      <c r="I131" s="60">
        <v>0</v>
      </c>
    </row>
    <row r="132" spans="1:9" x14ac:dyDescent="0.2">
      <c r="A132" s="57">
        <v>151</v>
      </c>
      <c r="B132" s="58">
        <f>PRRAS!C142</f>
        <v>131</v>
      </c>
      <c r="C132" s="58">
        <f>PRRAS!D142</f>
        <v>1279213</v>
      </c>
      <c r="D132" s="58">
        <f>PRRAS!E142</f>
        <v>949181</v>
      </c>
      <c r="E132" s="58">
        <v>0</v>
      </c>
      <c r="F132" s="58">
        <v>0</v>
      </c>
      <c r="G132" s="59">
        <f t="shared" si="4"/>
        <v>416262.32500000001</v>
      </c>
      <c r="H132" s="59">
        <f t="shared" si="5"/>
        <v>0</v>
      </c>
      <c r="I132" s="60">
        <v>0</v>
      </c>
    </row>
    <row r="133" spans="1:9" x14ac:dyDescent="0.2">
      <c r="A133" s="57">
        <v>151</v>
      </c>
      <c r="B133" s="58">
        <f>PRRAS!C143</f>
        <v>132</v>
      </c>
      <c r="C133" s="58">
        <f>PRRAS!D143</f>
        <v>1279213</v>
      </c>
      <c r="D133" s="58">
        <f>PRRAS!E143</f>
        <v>939181</v>
      </c>
      <c r="E133" s="58">
        <v>0</v>
      </c>
      <c r="F133" s="58">
        <v>0</v>
      </c>
      <c r="G133" s="59">
        <f t="shared" si="4"/>
        <v>416799.9</v>
      </c>
      <c r="H133" s="59">
        <f t="shared" si="5"/>
        <v>0</v>
      </c>
      <c r="I133" s="60">
        <v>0</v>
      </c>
    </row>
    <row r="134" spans="1:9" x14ac:dyDescent="0.2">
      <c r="A134" s="57">
        <v>151</v>
      </c>
      <c r="B134" s="58">
        <f>PRRAS!C144</f>
        <v>133</v>
      </c>
      <c r="C134" s="58">
        <f>PRRAS!D144</f>
        <v>0</v>
      </c>
      <c r="D134" s="58">
        <f>PRRAS!E144</f>
        <v>10000</v>
      </c>
      <c r="E134" s="58">
        <v>0</v>
      </c>
      <c r="F134" s="58">
        <v>0</v>
      </c>
      <c r="G134" s="59">
        <f t="shared" si="4"/>
        <v>2660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5596311</v>
      </c>
      <c r="D149" s="58">
        <f>PRRAS!E159</f>
        <v>5724996</v>
      </c>
      <c r="E149" s="58">
        <v>0</v>
      </c>
      <c r="F149" s="58">
        <v>0</v>
      </c>
      <c r="G149" s="59">
        <f t="shared" si="4"/>
        <v>2522852.844</v>
      </c>
      <c r="H149" s="59">
        <f t="shared" si="5"/>
        <v>0</v>
      </c>
      <c r="I149" s="60">
        <v>0</v>
      </c>
    </row>
    <row r="150" spans="1:9" x14ac:dyDescent="0.2">
      <c r="A150" s="57">
        <v>151</v>
      </c>
      <c r="B150" s="58">
        <f>PRRAS!C160</f>
        <v>149</v>
      </c>
      <c r="C150" s="58">
        <f>PRRAS!D160</f>
        <v>3754460</v>
      </c>
      <c r="D150" s="58">
        <f>PRRAS!E160</f>
        <v>4106092</v>
      </c>
      <c r="E150" s="58">
        <v>0</v>
      </c>
      <c r="F150" s="58">
        <v>0</v>
      </c>
      <c r="G150" s="59">
        <f t="shared" si="4"/>
        <v>1783029.956</v>
      </c>
      <c r="H150" s="59">
        <f t="shared" si="5"/>
        <v>0</v>
      </c>
      <c r="I150" s="60">
        <v>0</v>
      </c>
    </row>
    <row r="151" spans="1:9" x14ac:dyDescent="0.2">
      <c r="A151" s="57">
        <v>151</v>
      </c>
      <c r="B151" s="58">
        <f>PRRAS!C161</f>
        <v>150</v>
      </c>
      <c r="C151" s="58">
        <f>PRRAS!D161</f>
        <v>3069954</v>
      </c>
      <c r="D151" s="58">
        <f>PRRAS!E161</f>
        <v>3328963</v>
      </c>
      <c r="E151" s="58">
        <v>0</v>
      </c>
      <c r="F151" s="58">
        <v>0</v>
      </c>
      <c r="G151" s="59">
        <f t="shared" si="4"/>
        <v>1459182</v>
      </c>
      <c r="H151" s="59">
        <f t="shared" si="5"/>
        <v>0</v>
      </c>
      <c r="I151" s="60">
        <v>0</v>
      </c>
    </row>
    <row r="152" spans="1:9" x14ac:dyDescent="0.2">
      <c r="A152" s="57">
        <v>151</v>
      </c>
      <c r="B152" s="58">
        <f>PRRAS!C162</f>
        <v>151</v>
      </c>
      <c r="C152" s="58">
        <f>PRRAS!D162</f>
        <v>3016415</v>
      </c>
      <c r="D152" s="58">
        <f>PRRAS!E162</f>
        <v>3213571</v>
      </c>
      <c r="E152" s="58">
        <v>0</v>
      </c>
      <c r="F152" s="58">
        <v>0</v>
      </c>
      <c r="G152" s="59">
        <f t="shared" si="4"/>
        <v>1425977.1069999998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1264</v>
      </c>
      <c r="D154" s="58">
        <f>PRRAS!E164</f>
        <v>59882</v>
      </c>
      <c r="E154" s="58">
        <v>0</v>
      </c>
      <c r="F154" s="58">
        <v>0</v>
      </c>
      <c r="G154" s="59">
        <f t="shared" si="4"/>
        <v>18517.284</v>
      </c>
      <c r="H154" s="59">
        <f t="shared" si="5"/>
        <v>0</v>
      </c>
      <c r="I154" s="60">
        <v>0</v>
      </c>
    </row>
    <row r="155" spans="1:9" x14ac:dyDescent="0.2">
      <c r="A155" s="57">
        <v>151</v>
      </c>
      <c r="B155" s="58">
        <f>PRRAS!C165</f>
        <v>154</v>
      </c>
      <c r="C155" s="58">
        <f>PRRAS!D165</f>
        <v>52275</v>
      </c>
      <c r="D155" s="58">
        <f>PRRAS!E165</f>
        <v>55510</v>
      </c>
      <c r="E155" s="58">
        <v>0</v>
      </c>
      <c r="F155" s="58">
        <v>0</v>
      </c>
      <c r="G155" s="59">
        <f t="shared" si="4"/>
        <v>25147.43</v>
      </c>
      <c r="H155" s="59">
        <f t="shared" si="5"/>
        <v>0</v>
      </c>
      <c r="I155" s="60">
        <v>0</v>
      </c>
    </row>
    <row r="156" spans="1:9" x14ac:dyDescent="0.2">
      <c r="A156" s="57">
        <v>151</v>
      </c>
      <c r="B156" s="58">
        <f>PRRAS!C166</f>
        <v>155</v>
      </c>
      <c r="C156" s="58">
        <f>PRRAS!D166</f>
        <v>153279</v>
      </c>
      <c r="D156" s="58">
        <f>PRRAS!E166</f>
        <v>204784</v>
      </c>
      <c r="E156" s="58">
        <v>0</v>
      </c>
      <c r="F156" s="58">
        <v>0</v>
      </c>
      <c r="G156" s="59">
        <f t="shared" si="4"/>
        <v>87241.285000000003</v>
      </c>
      <c r="H156" s="59">
        <f t="shared" si="5"/>
        <v>0</v>
      </c>
      <c r="I156" s="60">
        <v>0</v>
      </c>
    </row>
    <row r="157" spans="1:9" x14ac:dyDescent="0.2">
      <c r="A157" s="57">
        <v>151</v>
      </c>
      <c r="B157" s="58">
        <f>PRRAS!C167</f>
        <v>156</v>
      </c>
      <c r="C157" s="58">
        <f>PRRAS!D167</f>
        <v>531227</v>
      </c>
      <c r="D157" s="58">
        <f>PRRAS!E167</f>
        <v>572345</v>
      </c>
      <c r="E157" s="58">
        <v>0</v>
      </c>
      <c r="F157" s="58">
        <v>0</v>
      </c>
      <c r="G157" s="59">
        <f t="shared" si="4"/>
        <v>261443.052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478722</v>
      </c>
      <c r="D159" s="58">
        <f>PRRAS!E169</f>
        <v>515776</v>
      </c>
      <c r="E159" s="58">
        <v>0</v>
      </c>
      <c r="F159" s="58">
        <v>0</v>
      </c>
      <c r="G159" s="59">
        <f t="shared" si="4"/>
        <v>238623.29200000002</v>
      </c>
      <c r="H159" s="59">
        <f t="shared" si="5"/>
        <v>0</v>
      </c>
      <c r="I159" s="60">
        <v>0</v>
      </c>
    </row>
    <row r="160" spans="1:9" x14ac:dyDescent="0.2">
      <c r="A160" s="57">
        <v>151</v>
      </c>
      <c r="B160" s="58">
        <f>PRRAS!C170</f>
        <v>159</v>
      </c>
      <c r="C160" s="58">
        <f>PRRAS!D170</f>
        <v>52505</v>
      </c>
      <c r="D160" s="58">
        <f>PRRAS!E170</f>
        <v>56569</v>
      </c>
      <c r="E160" s="58">
        <v>0</v>
      </c>
      <c r="F160" s="58">
        <v>0</v>
      </c>
      <c r="G160" s="59">
        <f t="shared" si="4"/>
        <v>26337.237000000001</v>
      </c>
      <c r="H160" s="59">
        <f t="shared" si="5"/>
        <v>0</v>
      </c>
      <c r="I160" s="60">
        <v>0</v>
      </c>
    </row>
    <row r="161" spans="1:9" x14ac:dyDescent="0.2">
      <c r="A161" s="57">
        <v>151</v>
      </c>
      <c r="B161" s="58">
        <f>PRRAS!C171</f>
        <v>160</v>
      </c>
      <c r="C161" s="58">
        <f>PRRAS!D171</f>
        <v>1311027</v>
      </c>
      <c r="D161" s="58">
        <f>PRRAS!E171</f>
        <v>1092535</v>
      </c>
      <c r="E161" s="58">
        <v>0</v>
      </c>
      <c r="F161" s="58">
        <v>0</v>
      </c>
      <c r="G161" s="59">
        <f t="shared" si="4"/>
        <v>559375.52</v>
      </c>
      <c r="H161" s="59">
        <f t="shared" si="5"/>
        <v>0</v>
      </c>
      <c r="I161" s="60">
        <v>0</v>
      </c>
    </row>
    <row r="162" spans="1:9" x14ac:dyDescent="0.2">
      <c r="A162" s="57">
        <v>151</v>
      </c>
      <c r="B162" s="58">
        <f>PRRAS!C172</f>
        <v>161</v>
      </c>
      <c r="C162" s="58">
        <f>PRRAS!D172</f>
        <v>134671</v>
      </c>
      <c r="D162" s="58">
        <f>PRRAS!E172</f>
        <v>296149</v>
      </c>
      <c r="E162" s="58">
        <v>0</v>
      </c>
      <c r="F162" s="58">
        <v>0</v>
      </c>
      <c r="G162" s="59">
        <f t="shared" si="4"/>
        <v>117042.00900000001</v>
      </c>
      <c r="H162" s="59">
        <f t="shared" si="5"/>
        <v>0</v>
      </c>
      <c r="I162" s="60">
        <v>0</v>
      </c>
    </row>
    <row r="163" spans="1:9" x14ac:dyDescent="0.2">
      <c r="A163" s="57">
        <v>151</v>
      </c>
      <c r="B163" s="58">
        <f>PRRAS!C173</f>
        <v>162</v>
      </c>
      <c r="C163" s="58">
        <f>PRRAS!D173</f>
        <v>17674</v>
      </c>
      <c r="D163" s="58">
        <f>PRRAS!E173</f>
        <v>24660</v>
      </c>
      <c r="E163" s="58">
        <v>0</v>
      </c>
      <c r="F163" s="58">
        <v>0</v>
      </c>
      <c r="G163" s="59">
        <f t="shared" si="4"/>
        <v>10853.028</v>
      </c>
      <c r="H163" s="59">
        <f t="shared" si="5"/>
        <v>0</v>
      </c>
      <c r="I163" s="60">
        <v>0</v>
      </c>
    </row>
    <row r="164" spans="1:9" x14ac:dyDescent="0.2">
      <c r="A164" s="57">
        <v>151</v>
      </c>
      <c r="B164" s="58">
        <f>PRRAS!C174</f>
        <v>163</v>
      </c>
      <c r="C164" s="58">
        <f>PRRAS!D174</f>
        <v>109811</v>
      </c>
      <c r="D164" s="58">
        <f>PRRAS!E174</f>
        <v>267389</v>
      </c>
      <c r="E164" s="58">
        <v>0</v>
      </c>
      <c r="F164" s="58">
        <v>0</v>
      </c>
      <c r="G164" s="59">
        <f t="shared" si="4"/>
        <v>105068.007</v>
      </c>
      <c r="H164" s="59">
        <f t="shared" si="5"/>
        <v>0</v>
      </c>
      <c r="I164" s="60">
        <v>0</v>
      </c>
    </row>
    <row r="165" spans="1:9" x14ac:dyDescent="0.2">
      <c r="A165" s="57">
        <v>151</v>
      </c>
      <c r="B165" s="58">
        <f>PRRAS!C175</f>
        <v>164</v>
      </c>
      <c r="C165" s="58">
        <f>PRRAS!D175</f>
        <v>3250</v>
      </c>
      <c r="D165" s="58">
        <f>PRRAS!E175</f>
        <v>1100</v>
      </c>
      <c r="E165" s="58">
        <v>0</v>
      </c>
      <c r="F165" s="58">
        <v>0</v>
      </c>
      <c r="G165" s="59">
        <f t="shared" si="4"/>
        <v>893.80000000000007</v>
      </c>
      <c r="H165" s="59">
        <f t="shared" si="5"/>
        <v>0</v>
      </c>
      <c r="I165" s="60">
        <v>0</v>
      </c>
    </row>
    <row r="166" spans="1:9" x14ac:dyDescent="0.2">
      <c r="A166" s="57">
        <v>151</v>
      </c>
      <c r="B166" s="58">
        <f>PRRAS!C176</f>
        <v>165</v>
      </c>
      <c r="C166" s="58">
        <f>PRRAS!D176</f>
        <v>3936</v>
      </c>
      <c r="D166" s="58">
        <f>PRRAS!E176</f>
        <v>3000</v>
      </c>
      <c r="E166" s="58">
        <v>0</v>
      </c>
      <c r="F166" s="58">
        <v>0</v>
      </c>
      <c r="G166" s="59">
        <f t="shared" si="4"/>
        <v>1639.44</v>
      </c>
      <c r="H166" s="59">
        <f t="shared" si="5"/>
        <v>0</v>
      </c>
      <c r="I166" s="60">
        <v>0</v>
      </c>
    </row>
    <row r="167" spans="1:9" x14ac:dyDescent="0.2">
      <c r="A167" s="57">
        <v>151</v>
      </c>
      <c r="B167" s="58">
        <f>PRRAS!C177</f>
        <v>166</v>
      </c>
      <c r="C167" s="58">
        <f>PRRAS!D177</f>
        <v>488393</v>
      </c>
      <c r="D167" s="58">
        <f>PRRAS!E177</f>
        <v>571311</v>
      </c>
      <c r="E167" s="58">
        <v>0</v>
      </c>
      <c r="F167" s="58">
        <v>0</v>
      </c>
      <c r="G167" s="59">
        <f t="shared" si="4"/>
        <v>270748.49</v>
      </c>
      <c r="H167" s="59">
        <f t="shared" si="5"/>
        <v>0</v>
      </c>
      <c r="I167" s="60">
        <v>0</v>
      </c>
    </row>
    <row r="168" spans="1:9" x14ac:dyDescent="0.2">
      <c r="A168" s="57">
        <v>151</v>
      </c>
      <c r="B168" s="58">
        <f>PRRAS!C178</f>
        <v>167</v>
      </c>
      <c r="C168" s="58">
        <f>PRRAS!D178</f>
        <v>49521</v>
      </c>
      <c r="D168" s="58">
        <f>PRRAS!E178</f>
        <v>49574</v>
      </c>
      <c r="E168" s="58">
        <v>0</v>
      </c>
      <c r="F168" s="58">
        <v>0</v>
      </c>
      <c r="G168" s="59">
        <f t="shared" si="4"/>
        <v>24827.723000000002</v>
      </c>
      <c r="H168" s="59">
        <f t="shared" si="5"/>
        <v>0</v>
      </c>
      <c r="I168" s="60">
        <v>0</v>
      </c>
    </row>
    <row r="169" spans="1:9" x14ac:dyDescent="0.2">
      <c r="A169" s="57">
        <v>151</v>
      </c>
      <c r="B169" s="58">
        <f>PRRAS!C179</f>
        <v>168</v>
      </c>
      <c r="C169" s="58">
        <f>PRRAS!D179</f>
        <v>222100</v>
      </c>
      <c r="D169" s="58">
        <f>PRRAS!E179</f>
        <v>234451</v>
      </c>
      <c r="E169" s="58">
        <v>0</v>
      </c>
      <c r="F169" s="58">
        <v>0</v>
      </c>
      <c r="G169" s="59">
        <f t="shared" si="4"/>
        <v>116088.33600000001</v>
      </c>
      <c r="H169" s="59">
        <f t="shared" si="5"/>
        <v>0</v>
      </c>
      <c r="I169" s="60">
        <v>0</v>
      </c>
    </row>
    <row r="170" spans="1:9" x14ac:dyDescent="0.2">
      <c r="A170" s="57">
        <v>151</v>
      </c>
      <c r="B170" s="58">
        <f>PRRAS!C180</f>
        <v>169</v>
      </c>
      <c r="C170" s="58">
        <f>PRRAS!D180</f>
        <v>181724</v>
      </c>
      <c r="D170" s="58">
        <f>PRRAS!E180</f>
        <v>193624</v>
      </c>
      <c r="E170" s="58">
        <v>0</v>
      </c>
      <c r="F170" s="58">
        <v>0</v>
      </c>
      <c r="G170" s="59">
        <f t="shared" si="4"/>
        <v>96156.268000000011</v>
      </c>
      <c r="H170" s="59">
        <f t="shared" si="5"/>
        <v>0</v>
      </c>
      <c r="I170" s="60">
        <v>0</v>
      </c>
    </row>
    <row r="171" spans="1:9" x14ac:dyDescent="0.2">
      <c r="A171" s="57">
        <v>151</v>
      </c>
      <c r="B171" s="58">
        <f>PRRAS!C181</f>
        <v>170</v>
      </c>
      <c r="C171" s="58">
        <f>PRRAS!D181</f>
        <v>6808</v>
      </c>
      <c r="D171" s="58">
        <f>PRRAS!E181</f>
        <v>10000</v>
      </c>
      <c r="E171" s="58">
        <v>0</v>
      </c>
      <c r="F171" s="58">
        <v>0</v>
      </c>
      <c r="G171" s="59">
        <f t="shared" si="4"/>
        <v>4557.3600000000006</v>
      </c>
      <c r="H171" s="59">
        <f t="shared" si="5"/>
        <v>0</v>
      </c>
      <c r="I171" s="60">
        <v>0</v>
      </c>
    </row>
    <row r="172" spans="1:9" x14ac:dyDescent="0.2">
      <c r="A172" s="57">
        <v>151</v>
      </c>
      <c r="B172" s="58">
        <f>PRRAS!C182</f>
        <v>171</v>
      </c>
      <c r="C172" s="58">
        <f>PRRAS!D182</f>
        <v>25604</v>
      </c>
      <c r="D172" s="58">
        <f>PRRAS!E182</f>
        <v>82493</v>
      </c>
      <c r="E172" s="58">
        <v>0</v>
      </c>
      <c r="F172" s="58">
        <v>0</v>
      </c>
      <c r="G172" s="59">
        <f t="shared" si="4"/>
        <v>32590.890000000003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2636</v>
      </c>
      <c r="D174" s="58">
        <f>PRRAS!E184</f>
        <v>1169</v>
      </c>
      <c r="E174" s="58">
        <v>0</v>
      </c>
      <c r="F174" s="58">
        <v>0</v>
      </c>
      <c r="G174" s="59">
        <f t="shared" si="4"/>
        <v>860.50199999999995</v>
      </c>
      <c r="H174" s="59">
        <f t="shared" si="5"/>
        <v>0</v>
      </c>
      <c r="I174" s="60">
        <v>0</v>
      </c>
    </row>
    <row r="175" spans="1:9" x14ac:dyDescent="0.2">
      <c r="A175" s="57">
        <v>151</v>
      </c>
      <c r="B175" s="58">
        <f>PRRAS!C185</f>
        <v>174</v>
      </c>
      <c r="C175" s="58">
        <f>PRRAS!D185</f>
        <v>660538</v>
      </c>
      <c r="D175" s="58">
        <f>PRRAS!E185</f>
        <v>195487</v>
      </c>
      <c r="E175" s="58">
        <v>0</v>
      </c>
      <c r="F175" s="58">
        <v>0</v>
      </c>
      <c r="G175" s="59">
        <f t="shared" si="4"/>
        <v>182963.08799999999</v>
      </c>
      <c r="H175" s="59">
        <f t="shared" si="5"/>
        <v>0</v>
      </c>
      <c r="I175" s="60">
        <v>0</v>
      </c>
    </row>
    <row r="176" spans="1:9" x14ac:dyDescent="0.2">
      <c r="A176" s="57">
        <v>151</v>
      </c>
      <c r="B176" s="58">
        <f>PRRAS!C186</f>
        <v>175</v>
      </c>
      <c r="C176" s="58">
        <f>PRRAS!D186</f>
        <v>17164</v>
      </c>
      <c r="D176" s="58">
        <f>PRRAS!E186</f>
        <v>17069</v>
      </c>
      <c r="E176" s="58">
        <v>0</v>
      </c>
      <c r="F176" s="58">
        <v>0</v>
      </c>
      <c r="G176" s="59">
        <f t="shared" si="4"/>
        <v>8977.8499999999985</v>
      </c>
      <c r="H176" s="59">
        <f t="shared" si="5"/>
        <v>0</v>
      </c>
      <c r="I176" s="60">
        <v>0</v>
      </c>
    </row>
    <row r="177" spans="1:9" x14ac:dyDescent="0.2">
      <c r="A177" s="57">
        <v>151</v>
      </c>
      <c r="B177" s="58">
        <f>PRRAS!C187</f>
        <v>176</v>
      </c>
      <c r="C177" s="58">
        <f>PRRAS!D187</f>
        <v>564956</v>
      </c>
      <c r="D177" s="58">
        <f>PRRAS!E187</f>
        <v>87077</v>
      </c>
      <c r="E177" s="58">
        <v>0</v>
      </c>
      <c r="F177" s="58">
        <v>0</v>
      </c>
      <c r="G177" s="59">
        <f t="shared" si="4"/>
        <v>130083.35999999999</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36194</v>
      </c>
      <c r="D179" s="58">
        <f>PRRAS!E189</f>
        <v>39076</v>
      </c>
      <c r="E179" s="58">
        <v>0</v>
      </c>
      <c r="F179" s="58">
        <v>0</v>
      </c>
      <c r="G179" s="59">
        <f t="shared" si="4"/>
        <v>20353.588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16058</v>
      </c>
      <c r="D181" s="58">
        <f>PRRAS!E191</f>
        <v>15849</v>
      </c>
      <c r="E181" s="58">
        <v>0</v>
      </c>
      <c r="F181" s="58">
        <v>0</v>
      </c>
      <c r="G181" s="59">
        <f t="shared" si="4"/>
        <v>8596.08</v>
      </c>
      <c r="H181" s="59">
        <f t="shared" si="5"/>
        <v>0</v>
      </c>
      <c r="I181" s="60">
        <v>0</v>
      </c>
    </row>
    <row r="182" spans="1:9" x14ac:dyDescent="0.2">
      <c r="A182" s="57">
        <v>151</v>
      </c>
      <c r="B182" s="58">
        <f>PRRAS!C192</f>
        <v>181</v>
      </c>
      <c r="C182" s="58">
        <f>PRRAS!D192</f>
        <v>1901</v>
      </c>
      <c r="D182" s="58">
        <f>PRRAS!E192</f>
        <v>14616</v>
      </c>
      <c r="E182" s="58">
        <v>0</v>
      </c>
      <c r="F182" s="58">
        <v>0</v>
      </c>
      <c r="G182" s="59">
        <f t="shared" si="4"/>
        <v>5635.0729999999994</v>
      </c>
      <c r="H182" s="59">
        <f t="shared" si="5"/>
        <v>0</v>
      </c>
      <c r="I182" s="60">
        <v>0</v>
      </c>
    </row>
    <row r="183" spans="1:9" x14ac:dyDescent="0.2">
      <c r="A183" s="57">
        <v>151</v>
      </c>
      <c r="B183" s="58">
        <f>PRRAS!C193</f>
        <v>182</v>
      </c>
      <c r="C183" s="58">
        <f>PRRAS!D193</f>
        <v>4500</v>
      </c>
      <c r="D183" s="58">
        <f>PRRAS!E193</f>
        <v>4500</v>
      </c>
      <c r="E183" s="58">
        <v>0</v>
      </c>
      <c r="F183" s="58">
        <v>0</v>
      </c>
      <c r="G183" s="59">
        <f t="shared" si="4"/>
        <v>2457</v>
      </c>
      <c r="H183" s="59">
        <f t="shared" si="5"/>
        <v>0</v>
      </c>
      <c r="I183" s="60">
        <v>0</v>
      </c>
    </row>
    <row r="184" spans="1:9" x14ac:dyDescent="0.2">
      <c r="A184" s="57">
        <v>151</v>
      </c>
      <c r="B184" s="58">
        <f>PRRAS!C194</f>
        <v>183</v>
      </c>
      <c r="C184" s="58">
        <f>PRRAS!D194</f>
        <v>19765</v>
      </c>
      <c r="D184" s="58">
        <f>PRRAS!E194</f>
        <v>17300</v>
      </c>
      <c r="E184" s="58">
        <v>0</v>
      </c>
      <c r="F184" s="58">
        <v>0</v>
      </c>
      <c r="G184" s="59">
        <f t="shared" si="4"/>
        <v>9948.7950000000001</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27425</v>
      </c>
      <c r="D186" s="58">
        <f>PRRAS!E196</f>
        <v>29588</v>
      </c>
      <c r="E186" s="58">
        <v>0</v>
      </c>
      <c r="F186" s="58">
        <v>0</v>
      </c>
      <c r="G186" s="59">
        <f t="shared" si="4"/>
        <v>16021.184999999999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9001</v>
      </c>
      <c r="D188" s="58">
        <f>PRRAS!E198</f>
        <v>6445</v>
      </c>
      <c r="E188" s="58">
        <v>0</v>
      </c>
      <c r="F188" s="58">
        <v>0</v>
      </c>
      <c r="G188" s="59">
        <f t="shared" si="4"/>
        <v>4093.6170000000002</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1000</v>
      </c>
      <c r="D190" s="58">
        <f>PRRAS!E200</f>
        <v>1490</v>
      </c>
      <c r="E190" s="58">
        <v>0</v>
      </c>
      <c r="F190" s="58">
        <v>0</v>
      </c>
      <c r="G190" s="59">
        <f t="shared" si="4"/>
        <v>752.22</v>
      </c>
      <c r="H190" s="59">
        <f t="shared" si="5"/>
        <v>0</v>
      </c>
      <c r="I190" s="60">
        <v>0</v>
      </c>
    </row>
    <row r="191" spans="1:9" x14ac:dyDescent="0.2">
      <c r="A191" s="57">
        <v>151</v>
      </c>
      <c r="B191" s="58">
        <f>PRRAS!C201</f>
        <v>190</v>
      </c>
      <c r="C191" s="58">
        <f>PRRAS!D201</f>
        <v>10764</v>
      </c>
      <c r="D191" s="58">
        <f>PRRAS!E201</f>
        <v>12383</v>
      </c>
      <c r="E191" s="58">
        <v>0</v>
      </c>
      <c r="F191" s="58">
        <v>0</v>
      </c>
      <c r="G191" s="59">
        <f t="shared" si="4"/>
        <v>6750.7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6660</v>
      </c>
      <c r="D193" s="58">
        <f>PRRAS!E203</f>
        <v>9270</v>
      </c>
      <c r="E193" s="58">
        <v>0</v>
      </c>
      <c r="F193" s="58">
        <v>0</v>
      </c>
      <c r="G193" s="59">
        <f t="shared" si="4"/>
        <v>4838.4000000000005</v>
      </c>
      <c r="H193" s="59">
        <f t="shared" si="5"/>
        <v>0</v>
      </c>
      <c r="I193" s="60">
        <v>0</v>
      </c>
    </row>
    <row r="194" spans="1:9" x14ac:dyDescent="0.2">
      <c r="A194" s="57">
        <v>151</v>
      </c>
      <c r="B194" s="58">
        <f>PRRAS!C204</f>
        <v>193</v>
      </c>
      <c r="C194" s="58">
        <f>PRRAS!D204</f>
        <v>2453</v>
      </c>
      <c r="D194" s="58">
        <f>PRRAS!E204</f>
        <v>2260</v>
      </c>
      <c r="E194" s="58">
        <v>0</v>
      </c>
      <c r="F194" s="58">
        <v>0</v>
      </c>
      <c r="G194" s="59">
        <f t="shared" ref="G194:G257" si="6">(B194/1000)*(C194*1+D194*2)</f>
        <v>1345.789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2453</v>
      </c>
      <c r="D208" s="58">
        <f>PRRAS!E218</f>
        <v>2260</v>
      </c>
      <c r="E208" s="58">
        <v>0</v>
      </c>
      <c r="F208" s="58">
        <v>0</v>
      </c>
      <c r="G208" s="59">
        <f t="shared" si="6"/>
        <v>1443.4109999999998</v>
      </c>
      <c r="H208" s="59">
        <f t="shared" si="7"/>
        <v>0</v>
      </c>
      <c r="I208" s="60">
        <v>0</v>
      </c>
    </row>
    <row r="209" spans="1:9" x14ac:dyDescent="0.2">
      <c r="A209" s="57">
        <v>151</v>
      </c>
      <c r="B209" s="58">
        <f>PRRAS!C219</f>
        <v>208</v>
      </c>
      <c r="C209" s="58">
        <f>PRRAS!D219</f>
        <v>2453</v>
      </c>
      <c r="D209" s="58">
        <f>PRRAS!E219</f>
        <v>2260</v>
      </c>
      <c r="E209" s="58">
        <v>0</v>
      </c>
      <c r="F209" s="58">
        <v>0</v>
      </c>
      <c r="G209" s="59">
        <f t="shared" si="6"/>
        <v>1450.384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528371</v>
      </c>
      <c r="D247" s="58">
        <f>PRRAS!E257</f>
        <v>524109</v>
      </c>
      <c r="E247" s="58">
        <v>0</v>
      </c>
      <c r="F247" s="58">
        <v>0</v>
      </c>
      <c r="G247" s="59">
        <f t="shared" si="6"/>
        <v>387840.89399999997</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528371</v>
      </c>
      <c r="D254" s="58">
        <f>PRRAS!E264</f>
        <v>524109</v>
      </c>
      <c r="E254" s="58">
        <v>0</v>
      </c>
      <c r="F254" s="58">
        <v>0</v>
      </c>
      <c r="G254" s="59">
        <f t="shared" si="6"/>
        <v>398877.01699999999</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528371</v>
      </c>
      <c r="D256" s="58">
        <f>PRRAS!E266</f>
        <v>524109</v>
      </c>
      <c r="E256" s="58">
        <v>0</v>
      </c>
      <c r="F256" s="58">
        <v>0</v>
      </c>
      <c r="G256" s="59">
        <f t="shared" si="6"/>
        <v>402030.19500000001</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5596311</v>
      </c>
      <c r="D282" s="58">
        <f>PRRAS!E292</f>
        <v>5724996</v>
      </c>
      <c r="E282" s="58">
        <v>0</v>
      </c>
      <c r="F282" s="58">
        <v>0</v>
      </c>
      <c r="G282" s="59">
        <f t="shared" si="8"/>
        <v>4790011.1430000002</v>
      </c>
      <c r="H282" s="59">
        <f t="shared" si="9"/>
        <v>0</v>
      </c>
      <c r="I282" s="60">
        <v>0</v>
      </c>
    </row>
    <row r="283" spans="1:9" x14ac:dyDescent="0.2">
      <c r="A283" s="57">
        <v>151</v>
      </c>
      <c r="B283" s="58">
        <f>PRRAS!C293</f>
        <v>282</v>
      </c>
      <c r="C283" s="58">
        <f>PRRAS!D293</f>
        <v>33075</v>
      </c>
      <c r="D283" s="58">
        <f>PRRAS!E293</f>
        <v>129012</v>
      </c>
      <c r="E283" s="58">
        <v>0</v>
      </c>
      <c r="F283" s="58">
        <v>0</v>
      </c>
      <c r="G283" s="59">
        <f t="shared" si="8"/>
        <v>82089.917999999991</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15145</v>
      </c>
      <c r="D285" s="58">
        <f>PRRAS!E295</f>
        <v>0</v>
      </c>
      <c r="E285" s="58">
        <v>0</v>
      </c>
      <c r="F285" s="58">
        <v>0</v>
      </c>
      <c r="G285" s="59">
        <f t="shared" si="8"/>
        <v>4301.1799999999994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6313</v>
      </c>
      <c r="D287" s="58">
        <f>PRRAS!E297</f>
        <v>31022</v>
      </c>
      <c r="E287" s="58">
        <v>0</v>
      </c>
      <c r="F287" s="58">
        <v>0</v>
      </c>
      <c r="G287" s="59">
        <f t="shared" si="8"/>
        <v>19550.101999999999</v>
      </c>
      <c r="H287" s="59">
        <f t="shared" si="9"/>
        <v>0</v>
      </c>
      <c r="I287" s="60">
        <v>0</v>
      </c>
    </row>
    <row r="288" spans="1:9" x14ac:dyDescent="0.2">
      <c r="A288" s="57">
        <v>151</v>
      </c>
      <c r="B288" s="58">
        <f>PRRAS!C298</f>
        <v>287</v>
      </c>
      <c r="C288" s="58">
        <f>PRRAS!D298</f>
        <v>5124</v>
      </c>
      <c r="D288" s="58">
        <f>PRRAS!E298</f>
        <v>4999</v>
      </c>
      <c r="E288" s="58">
        <v>0</v>
      </c>
      <c r="F288" s="58">
        <v>0</v>
      </c>
      <c r="G288" s="59">
        <f t="shared" si="8"/>
        <v>4340.0139999999992</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798</v>
      </c>
      <c r="D290" s="58">
        <f>PRRAS!E301</f>
        <v>798</v>
      </c>
      <c r="E290" s="58">
        <v>0</v>
      </c>
      <c r="F290" s="58">
        <v>0</v>
      </c>
      <c r="G290" s="59">
        <f t="shared" si="8"/>
        <v>691.86599999999999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798</v>
      </c>
      <c r="D303" s="58">
        <f>PRRAS!E314</f>
        <v>798</v>
      </c>
      <c r="E303" s="58">
        <v>0</v>
      </c>
      <c r="F303" s="58">
        <v>0</v>
      </c>
      <c r="G303" s="59">
        <f t="shared" si="8"/>
        <v>722.98799999999994</v>
      </c>
      <c r="H303" s="59">
        <f t="shared" si="9"/>
        <v>0</v>
      </c>
      <c r="I303" s="60">
        <v>0</v>
      </c>
    </row>
    <row r="304" spans="1:9" x14ac:dyDescent="0.2">
      <c r="A304" s="57">
        <v>151</v>
      </c>
      <c r="B304" s="58">
        <f>PRRAS!C315</f>
        <v>303</v>
      </c>
      <c r="C304" s="58">
        <f>PRRAS!D315</f>
        <v>798</v>
      </c>
      <c r="D304" s="58">
        <f>PRRAS!E315</f>
        <v>798</v>
      </c>
      <c r="E304" s="58">
        <v>0</v>
      </c>
      <c r="F304" s="58">
        <v>0</v>
      </c>
      <c r="G304" s="59">
        <f t="shared" si="8"/>
        <v>725.38199999999995</v>
      </c>
      <c r="H304" s="59">
        <f t="shared" si="9"/>
        <v>0</v>
      </c>
      <c r="I304" s="60">
        <v>0</v>
      </c>
    </row>
    <row r="305" spans="1:9" x14ac:dyDescent="0.2">
      <c r="A305" s="57">
        <v>151</v>
      </c>
      <c r="B305" s="58">
        <f>PRRAS!C316</f>
        <v>304</v>
      </c>
      <c r="C305" s="58">
        <f>PRRAS!D316</f>
        <v>798</v>
      </c>
      <c r="D305" s="58">
        <f>PRRAS!E316</f>
        <v>798</v>
      </c>
      <c r="E305" s="58">
        <v>0</v>
      </c>
      <c r="F305" s="58">
        <v>0</v>
      </c>
      <c r="G305" s="59">
        <f t="shared" si="8"/>
        <v>727.77599999999995</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62968</v>
      </c>
      <c r="D342" s="58">
        <f>PRRAS!E353</f>
        <v>49328</v>
      </c>
      <c r="E342" s="58">
        <v>0</v>
      </c>
      <c r="F342" s="58">
        <v>0</v>
      </c>
      <c r="G342" s="59">
        <f t="shared" si="10"/>
        <v>55113.784000000007</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62968</v>
      </c>
      <c r="D355" s="58">
        <f>PRRAS!E366</f>
        <v>49328</v>
      </c>
      <c r="E355" s="58">
        <v>0</v>
      </c>
      <c r="F355" s="58">
        <v>0</v>
      </c>
      <c r="G355" s="59">
        <f t="shared" si="10"/>
        <v>57214.895999999993</v>
      </c>
      <c r="H355" s="59">
        <f t="shared" si="11"/>
        <v>0</v>
      </c>
      <c r="I355" s="60">
        <v>0</v>
      </c>
    </row>
    <row r="356" spans="1:9" x14ac:dyDescent="0.2">
      <c r="A356" s="57">
        <v>151</v>
      </c>
      <c r="B356" s="58">
        <f>PRRAS!C367</f>
        <v>355</v>
      </c>
      <c r="C356" s="58">
        <f>PRRAS!D367</f>
        <v>1274</v>
      </c>
      <c r="D356" s="58">
        <f>PRRAS!E367</f>
        <v>10000</v>
      </c>
      <c r="E356" s="58">
        <v>0</v>
      </c>
      <c r="F356" s="58">
        <v>0</v>
      </c>
      <c r="G356" s="59">
        <f t="shared" si="10"/>
        <v>7552.2699999999995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1274</v>
      </c>
      <c r="D358" s="58">
        <f>PRRAS!E369</f>
        <v>10000</v>
      </c>
      <c r="E358" s="58">
        <v>0</v>
      </c>
      <c r="F358" s="58">
        <v>0</v>
      </c>
      <c r="G358" s="59">
        <f t="shared" si="10"/>
        <v>7594.8179999999993</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51565</v>
      </c>
      <c r="D361" s="58">
        <f>PRRAS!E372</f>
        <v>34062</v>
      </c>
      <c r="E361" s="58">
        <v>0</v>
      </c>
      <c r="F361" s="58">
        <v>0</v>
      </c>
      <c r="G361" s="59">
        <f t="shared" si="10"/>
        <v>43088.04</v>
      </c>
      <c r="H361" s="59">
        <f t="shared" si="11"/>
        <v>0</v>
      </c>
      <c r="I361" s="60">
        <v>0</v>
      </c>
    </row>
    <row r="362" spans="1:9" x14ac:dyDescent="0.2">
      <c r="A362" s="57">
        <v>151</v>
      </c>
      <c r="B362" s="58">
        <f>PRRAS!C373</f>
        <v>361</v>
      </c>
      <c r="C362" s="58">
        <f>PRRAS!D373</f>
        <v>48516</v>
      </c>
      <c r="D362" s="58">
        <f>PRRAS!E373</f>
        <v>34062</v>
      </c>
      <c r="E362" s="58">
        <v>0</v>
      </c>
      <c r="F362" s="58">
        <v>0</v>
      </c>
      <c r="G362" s="59">
        <f t="shared" si="10"/>
        <v>42107.040000000001</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3049</v>
      </c>
      <c r="D368" s="58">
        <f>PRRAS!E379</f>
        <v>0</v>
      </c>
      <c r="E368" s="58">
        <v>0</v>
      </c>
      <c r="F368" s="58">
        <v>0</v>
      </c>
      <c r="G368" s="59">
        <f t="shared" si="10"/>
        <v>1118.9829999999999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10129</v>
      </c>
      <c r="D375" s="58">
        <f>PRRAS!E386</f>
        <v>5266</v>
      </c>
      <c r="E375" s="58">
        <v>0</v>
      </c>
      <c r="F375" s="58">
        <v>0</v>
      </c>
      <c r="G375" s="59">
        <f t="shared" si="10"/>
        <v>7727.2139999999999</v>
      </c>
      <c r="H375" s="59">
        <f t="shared" si="11"/>
        <v>0</v>
      </c>
      <c r="I375" s="60">
        <v>0</v>
      </c>
    </row>
    <row r="376" spans="1:9" x14ac:dyDescent="0.2">
      <c r="A376" s="57">
        <v>151</v>
      </c>
      <c r="B376" s="58">
        <f>PRRAS!C387</f>
        <v>375</v>
      </c>
      <c r="C376" s="58">
        <f>PRRAS!D387</f>
        <v>10129</v>
      </c>
      <c r="D376" s="58">
        <f>PRRAS!E387</f>
        <v>5266</v>
      </c>
      <c r="E376" s="58">
        <v>0</v>
      </c>
      <c r="F376" s="58">
        <v>0</v>
      </c>
      <c r="G376" s="59">
        <f t="shared" si="10"/>
        <v>7747.875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62170</v>
      </c>
      <c r="D400" s="58">
        <f>PRRAS!E411</f>
        <v>48530</v>
      </c>
      <c r="E400" s="58">
        <v>0</v>
      </c>
      <c r="F400" s="58">
        <v>0</v>
      </c>
      <c r="G400" s="59">
        <f t="shared" si="12"/>
        <v>63532.770000000004</v>
      </c>
      <c r="H400" s="59">
        <f t="shared" si="13"/>
        <v>0</v>
      </c>
      <c r="I400" s="60">
        <v>0</v>
      </c>
    </row>
    <row r="401" spans="1:9" x14ac:dyDescent="0.2">
      <c r="A401" s="57">
        <v>151</v>
      </c>
      <c r="B401" s="58">
        <f>PRRAS!C412</f>
        <v>400</v>
      </c>
      <c r="C401" s="58">
        <f>PRRAS!D412</f>
        <v>12632</v>
      </c>
      <c r="D401" s="58">
        <f>PRRAS!E412</f>
        <v>0</v>
      </c>
      <c r="E401" s="58">
        <v>0</v>
      </c>
      <c r="F401" s="58">
        <v>0</v>
      </c>
      <c r="G401" s="59">
        <f t="shared" si="12"/>
        <v>5052.8</v>
      </c>
      <c r="H401" s="59">
        <f t="shared" si="13"/>
        <v>0</v>
      </c>
      <c r="I401" s="60">
        <v>0</v>
      </c>
    </row>
    <row r="402" spans="1:9" x14ac:dyDescent="0.2">
      <c r="A402" s="57">
        <v>151</v>
      </c>
      <c r="B402" s="58">
        <f>PRRAS!C413</f>
        <v>401</v>
      </c>
      <c r="C402" s="58">
        <f>PRRAS!D413</f>
        <v>0</v>
      </c>
      <c r="D402" s="58">
        <f>PRRAS!E413</f>
        <v>1319</v>
      </c>
      <c r="E402" s="58">
        <v>0</v>
      </c>
      <c r="F402" s="58">
        <v>0</v>
      </c>
      <c r="G402" s="59">
        <f t="shared" si="12"/>
        <v>1057.838</v>
      </c>
      <c r="H402" s="59">
        <f t="shared" si="13"/>
        <v>0</v>
      </c>
      <c r="I402" s="60">
        <v>0</v>
      </c>
    </row>
    <row r="403" spans="1:9" x14ac:dyDescent="0.2">
      <c r="A403" s="57">
        <v>151</v>
      </c>
      <c r="B403" s="58">
        <f>PRRAS!C414</f>
        <v>402</v>
      </c>
      <c r="C403" s="58">
        <f>PRRAS!D414</f>
        <v>16047</v>
      </c>
      <c r="D403" s="58">
        <f>PRRAS!E414</f>
        <v>13767</v>
      </c>
      <c r="E403" s="58">
        <v>0</v>
      </c>
      <c r="F403" s="58">
        <v>0</v>
      </c>
      <c r="G403" s="59">
        <f t="shared" si="12"/>
        <v>17519.562000000002</v>
      </c>
      <c r="H403" s="59">
        <f t="shared" si="13"/>
        <v>0</v>
      </c>
      <c r="I403" s="60">
        <v>0</v>
      </c>
    </row>
    <row r="404" spans="1:9" x14ac:dyDescent="0.2">
      <c r="A404" s="57">
        <v>151</v>
      </c>
      <c r="B404" s="58">
        <f>PRRAS!C415</f>
        <v>403</v>
      </c>
      <c r="C404" s="58">
        <f>PRRAS!D415</f>
        <v>5630184</v>
      </c>
      <c r="D404" s="58">
        <f>PRRAS!E415</f>
        <v>5854806</v>
      </c>
      <c r="E404" s="58">
        <v>0</v>
      </c>
      <c r="F404" s="58">
        <v>0</v>
      </c>
      <c r="G404" s="59">
        <f t="shared" si="12"/>
        <v>6987937.7880000006</v>
      </c>
      <c r="H404" s="59">
        <f t="shared" si="13"/>
        <v>0</v>
      </c>
      <c r="I404" s="60">
        <v>0</v>
      </c>
    </row>
    <row r="405" spans="1:9" x14ac:dyDescent="0.2">
      <c r="A405" s="57">
        <v>151</v>
      </c>
      <c r="B405" s="58">
        <f>PRRAS!C416</f>
        <v>404</v>
      </c>
      <c r="C405" s="58">
        <f>PRRAS!D416</f>
        <v>5659279</v>
      </c>
      <c r="D405" s="58">
        <f>PRRAS!E416</f>
        <v>5774324</v>
      </c>
      <c r="E405" s="58">
        <v>0</v>
      </c>
      <c r="F405" s="58">
        <v>0</v>
      </c>
      <c r="G405" s="59">
        <f t="shared" si="12"/>
        <v>6952002.5080000004</v>
      </c>
      <c r="H405" s="59">
        <f t="shared" si="13"/>
        <v>0</v>
      </c>
      <c r="I405" s="60">
        <v>0</v>
      </c>
    </row>
    <row r="406" spans="1:9" x14ac:dyDescent="0.2">
      <c r="A406" s="57">
        <v>151</v>
      </c>
      <c r="B406" s="58">
        <f>PRRAS!C417</f>
        <v>405</v>
      </c>
      <c r="C406" s="58">
        <f>PRRAS!D417</f>
        <v>0</v>
      </c>
      <c r="D406" s="58">
        <f>PRRAS!E417</f>
        <v>80482</v>
      </c>
      <c r="E406" s="58">
        <v>0</v>
      </c>
      <c r="F406" s="58">
        <v>0</v>
      </c>
      <c r="G406" s="59">
        <f t="shared" si="12"/>
        <v>65190.420000000006</v>
      </c>
      <c r="H406" s="59">
        <f t="shared" si="13"/>
        <v>0</v>
      </c>
      <c r="I406" s="60">
        <v>0</v>
      </c>
    </row>
    <row r="407" spans="1:9" x14ac:dyDescent="0.2">
      <c r="A407" s="57">
        <v>151</v>
      </c>
      <c r="B407" s="58">
        <f>PRRAS!C418</f>
        <v>406</v>
      </c>
      <c r="C407" s="58">
        <f>PRRAS!D418</f>
        <v>29095</v>
      </c>
      <c r="D407" s="58">
        <f>PRRAS!E418</f>
        <v>0</v>
      </c>
      <c r="E407" s="58">
        <v>0</v>
      </c>
      <c r="F407" s="58">
        <v>0</v>
      </c>
      <c r="G407" s="59">
        <f t="shared" si="12"/>
        <v>11812.570000000002</v>
      </c>
      <c r="H407" s="59">
        <f t="shared" si="13"/>
        <v>0</v>
      </c>
      <c r="I407" s="60">
        <v>0</v>
      </c>
    </row>
    <row r="408" spans="1:9" x14ac:dyDescent="0.2">
      <c r="A408" s="57">
        <v>151</v>
      </c>
      <c r="B408" s="58">
        <f>PRRAS!C419</f>
        <v>407</v>
      </c>
      <c r="C408" s="58">
        <f>PRRAS!D419</f>
        <v>27777</v>
      </c>
      <c r="D408" s="58">
        <f>PRRAS!E419</f>
        <v>0</v>
      </c>
      <c r="E408" s="58">
        <v>0</v>
      </c>
      <c r="F408" s="58">
        <v>0</v>
      </c>
      <c r="G408" s="59">
        <f t="shared" si="12"/>
        <v>11305.239</v>
      </c>
      <c r="H408" s="59">
        <f t="shared" si="13"/>
        <v>0</v>
      </c>
      <c r="I408" s="60">
        <v>0</v>
      </c>
    </row>
    <row r="409" spans="1:9" x14ac:dyDescent="0.2">
      <c r="A409" s="57">
        <v>151</v>
      </c>
      <c r="B409" s="58">
        <f>PRRAS!C420</f>
        <v>408</v>
      </c>
      <c r="C409" s="58">
        <f>PRRAS!D420</f>
        <v>0</v>
      </c>
      <c r="D409" s="58">
        <f>PRRAS!E420</f>
        <v>1319</v>
      </c>
      <c r="E409" s="58">
        <v>0</v>
      </c>
      <c r="F409" s="58">
        <v>0</v>
      </c>
      <c r="G409" s="59">
        <f t="shared" si="12"/>
        <v>1076.3039999999999</v>
      </c>
      <c r="H409" s="59">
        <f t="shared" si="13"/>
        <v>0</v>
      </c>
      <c r="I409" s="60">
        <v>0</v>
      </c>
    </row>
    <row r="410" spans="1:9" x14ac:dyDescent="0.2">
      <c r="A410" s="57">
        <v>151</v>
      </c>
      <c r="B410" s="58">
        <f>PRRAS!C421</f>
        <v>409</v>
      </c>
      <c r="C410" s="58">
        <f>PRRAS!D421</f>
        <v>22360</v>
      </c>
      <c r="D410" s="58">
        <f>PRRAS!E421</f>
        <v>44789</v>
      </c>
      <c r="E410" s="58">
        <v>0</v>
      </c>
      <c r="F410" s="58">
        <v>0</v>
      </c>
      <c r="G410" s="59">
        <f t="shared" si="12"/>
        <v>45782.642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5630184</v>
      </c>
      <c r="D630" s="58">
        <f>PRRAS!E642</f>
        <v>5854806</v>
      </c>
      <c r="E630" s="58">
        <v>0</v>
      </c>
      <c r="F630" s="58">
        <v>0</v>
      </c>
      <c r="G630" s="59">
        <f t="shared" si="18"/>
        <v>10906731.684</v>
      </c>
      <c r="H630" s="59">
        <f t="shared" si="19"/>
        <v>0</v>
      </c>
      <c r="I630" s="60">
        <v>0</v>
      </c>
    </row>
    <row r="631" spans="1:9" x14ac:dyDescent="0.2">
      <c r="A631" s="57">
        <v>151</v>
      </c>
      <c r="B631" s="58">
        <f>PRRAS!C643</f>
        <v>630</v>
      </c>
      <c r="C631" s="58">
        <f>PRRAS!D643</f>
        <v>5659279</v>
      </c>
      <c r="D631" s="58">
        <f>PRRAS!E643</f>
        <v>5774324</v>
      </c>
      <c r="E631" s="58">
        <v>0</v>
      </c>
      <c r="F631" s="58">
        <v>0</v>
      </c>
      <c r="G631" s="59">
        <f t="shared" si="18"/>
        <v>10840994.01</v>
      </c>
      <c r="H631" s="59">
        <f t="shared" si="19"/>
        <v>0</v>
      </c>
      <c r="I631" s="60">
        <v>0</v>
      </c>
    </row>
    <row r="632" spans="1:9" x14ac:dyDescent="0.2">
      <c r="A632" s="57">
        <v>151</v>
      </c>
      <c r="B632" s="58">
        <f>PRRAS!C644</f>
        <v>631</v>
      </c>
      <c r="C632" s="58">
        <f>PRRAS!D644</f>
        <v>0</v>
      </c>
      <c r="D632" s="58">
        <f>PRRAS!E644</f>
        <v>80482</v>
      </c>
      <c r="E632" s="58">
        <v>0</v>
      </c>
      <c r="F632" s="58">
        <v>0</v>
      </c>
      <c r="G632" s="59">
        <f t="shared" si="18"/>
        <v>101568.284</v>
      </c>
      <c r="H632" s="59">
        <f t="shared" si="19"/>
        <v>0</v>
      </c>
      <c r="I632" s="60">
        <v>0</v>
      </c>
    </row>
    <row r="633" spans="1:9" x14ac:dyDescent="0.2">
      <c r="A633" s="57">
        <v>151</v>
      </c>
      <c r="B633" s="58">
        <f>PRRAS!C645</f>
        <v>632</v>
      </c>
      <c r="C633" s="58">
        <f>PRRAS!D645</f>
        <v>29095</v>
      </c>
      <c r="D633" s="58">
        <f>PRRAS!E645</f>
        <v>0</v>
      </c>
      <c r="E633" s="58">
        <v>0</v>
      </c>
      <c r="F633" s="58">
        <v>0</v>
      </c>
      <c r="G633" s="59">
        <f t="shared" si="18"/>
        <v>18388.04</v>
      </c>
      <c r="H633" s="59">
        <f t="shared" si="19"/>
        <v>0</v>
      </c>
      <c r="I633" s="60">
        <v>0</v>
      </c>
    </row>
    <row r="634" spans="1:9" x14ac:dyDescent="0.2">
      <c r="A634" s="57">
        <v>151</v>
      </c>
      <c r="B634" s="58">
        <f>PRRAS!C646</f>
        <v>633</v>
      </c>
      <c r="C634" s="58">
        <f>PRRAS!D646</f>
        <v>27777</v>
      </c>
      <c r="D634" s="58">
        <f>PRRAS!E646</f>
        <v>0</v>
      </c>
      <c r="E634" s="58">
        <v>0</v>
      </c>
      <c r="F634" s="58">
        <v>0</v>
      </c>
      <c r="G634" s="59">
        <f t="shared" si="18"/>
        <v>17582.841</v>
      </c>
      <c r="H634" s="59">
        <f t="shared" si="19"/>
        <v>0</v>
      </c>
      <c r="I634" s="60">
        <v>0</v>
      </c>
    </row>
    <row r="635" spans="1:9" x14ac:dyDescent="0.2">
      <c r="A635" s="57">
        <v>151</v>
      </c>
      <c r="B635" s="58">
        <f>PRRAS!C647</f>
        <v>634</v>
      </c>
      <c r="C635" s="58">
        <f>PRRAS!D647</f>
        <v>0</v>
      </c>
      <c r="D635" s="58">
        <f>PRRAS!E647</f>
        <v>1319</v>
      </c>
      <c r="E635" s="58">
        <v>0</v>
      </c>
      <c r="F635" s="58">
        <v>0</v>
      </c>
      <c r="G635" s="59">
        <f t="shared" si="18"/>
        <v>1672.492</v>
      </c>
      <c r="H635" s="59">
        <f t="shared" si="19"/>
        <v>0</v>
      </c>
      <c r="I635" s="60">
        <v>0</v>
      </c>
    </row>
    <row r="636" spans="1:9" x14ac:dyDescent="0.2">
      <c r="A636" s="57">
        <v>151</v>
      </c>
      <c r="B636" s="58">
        <f>PRRAS!C648</f>
        <v>635</v>
      </c>
      <c r="C636" s="58">
        <f>PRRAS!D648</f>
        <v>0</v>
      </c>
      <c r="D636" s="58">
        <f>PRRAS!E648</f>
        <v>79163</v>
      </c>
      <c r="E636" s="58">
        <v>0</v>
      </c>
      <c r="F636" s="58">
        <v>0</v>
      </c>
      <c r="G636" s="59">
        <f t="shared" si="18"/>
        <v>100537.01</v>
      </c>
      <c r="H636" s="59">
        <f t="shared" si="19"/>
        <v>0</v>
      </c>
      <c r="I636" s="60">
        <v>0</v>
      </c>
    </row>
    <row r="637" spans="1:9" x14ac:dyDescent="0.2">
      <c r="A637" s="57">
        <v>151</v>
      </c>
      <c r="B637" s="58">
        <f>PRRAS!C649</f>
        <v>636</v>
      </c>
      <c r="C637" s="58">
        <f>PRRAS!D649</f>
        <v>1318</v>
      </c>
      <c r="D637" s="58">
        <f>PRRAS!E649</f>
        <v>0</v>
      </c>
      <c r="E637" s="58">
        <v>0</v>
      </c>
      <c r="F637" s="58">
        <v>0</v>
      </c>
      <c r="G637" s="59">
        <f t="shared" si="18"/>
        <v>838.24800000000005</v>
      </c>
      <c r="H637" s="59">
        <f t="shared" si="19"/>
        <v>0</v>
      </c>
      <c r="I637" s="60">
        <v>0</v>
      </c>
    </row>
    <row r="638" spans="1:9" x14ac:dyDescent="0.2">
      <c r="A638" s="57">
        <v>151</v>
      </c>
      <c r="B638" s="58">
        <f>PRRAS!C650</f>
        <v>637</v>
      </c>
      <c r="C638" s="58">
        <f>PRRAS!D650</f>
        <v>320473</v>
      </c>
      <c r="D638" s="58">
        <f>PRRAS!E650</f>
        <v>314014</v>
      </c>
      <c r="E638" s="58">
        <v>0</v>
      </c>
      <c r="F638" s="58">
        <v>0</v>
      </c>
      <c r="G638" s="59">
        <f t="shared" si="18"/>
        <v>604195.13699999999</v>
      </c>
      <c r="H638" s="59">
        <f t="shared" si="19"/>
        <v>0</v>
      </c>
      <c r="I638" s="60">
        <v>0</v>
      </c>
    </row>
    <row r="639" spans="1:9" x14ac:dyDescent="0.2">
      <c r="A639" s="57">
        <v>151</v>
      </c>
      <c r="B639" s="58">
        <f>PRRAS!C652</f>
        <v>638</v>
      </c>
      <c r="C639" s="58">
        <f>PRRAS!D652</f>
        <v>168287</v>
      </c>
      <c r="D639" s="58">
        <f>PRRAS!E652</f>
        <v>16075</v>
      </c>
      <c r="E639" s="58">
        <v>0</v>
      </c>
      <c r="F639" s="58">
        <v>0</v>
      </c>
      <c r="G639" s="59">
        <f t="shared" si="18"/>
        <v>127878.806</v>
      </c>
      <c r="H639" s="59">
        <f t="shared" si="19"/>
        <v>0</v>
      </c>
      <c r="I639" s="60">
        <v>0</v>
      </c>
    </row>
    <row r="640" spans="1:9" x14ac:dyDescent="0.2">
      <c r="A640" s="57">
        <v>151</v>
      </c>
      <c r="B640" s="58">
        <f>PRRAS!C653</f>
        <v>639</v>
      </c>
      <c r="C640" s="58">
        <f>PRRAS!D653</f>
        <v>1831825</v>
      </c>
      <c r="D640" s="58">
        <f>PRRAS!E653</f>
        <v>1745361</v>
      </c>
      <c r="E640" s="58">
        <v>0</v>
      </c>
      <c r="F640" s="58">
        <v>0</v>
      </c>
      <c r="G640" s="59">
        <f t="shared" si="18"/>
        <v>3401107.5330000003</v>
      </c>
      <c r="H640" s="59">
        <f t="shared" si="19"/>
        <v>0</v>
      </c>
      <c r="I640" s="60">
        <v>0</v>
      </c>
    </row>
    <row r="641" spans="1:9" x14ac:dyDescent="0.2">
      <c r="A641" s="57">
        <v>151</v>
      </c>
      <c r="B641" s="58">
        <f>PRRAS!C654</f>
        <v>640</v>
      </c>
      <c r="C641" s="58">
        <f>PRRAS!D654</f>
        <v>1984037</v>
      </c>
      <c r="D641" s="58">
        <f>PRRAS!E654</f>
        <v>1650461</v>
      </c>
      <c r="E641" s="58">
        <v>0</v>
      </c>
      <c r="F641" s="58">
        <v>0</v>
      </c>
      <c r="G641" s="59">
        <f t="shared" si="18"/>
        <v>3382373.7600000002</v>
      </c>
      <c r="H641" s="59">
        <f t="shared" si="19"/>
        <v>0</v>
      </c>
      <c r="I641" s="60">
        <v>0</v>
      </c>
    </row>
    <row r="642" spans="1:9" x14ac:dyDescent="0.2">
      <c r="A642" s="57">
        <v>151</v>
      </c>
      <c r="B642" s="58">
        <f>PRRAS!C655</f>
        <v>641</v>
      </c>
      <c r="C642" s="58">
        <f>PRRAS!D655</f>
        <v>16075</v>
      </c>
      <c r="D642" s="58">
        <f>PRRAS!E655</f>
        <v>110975</v>
      </c>
      <c r="E642" s="58">
        <v>0</v>
      </c>
      <c r="F642" s="58">
        <v>0</v>
      </c>
      <c r="G642" s="59">
        <f t="shared" ref="G642:G705" si="20">(B642/1000)*(C642*1+D642*2)</f>
        <v>152574.02499999999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42</v>
      </c>
      <c r="D644" s="58">
        <f>PRRAS!E657</f>
        <v>46</v>
      </c>
      <c r="E644" s="58">
        <v>0</v>
      </c>
      <c r="F644" s="58">
        <v>0</v>
      </c>
      <c r="G644" s="59">
        <f t="shared" si="20"/>
        <v>86.162000000000006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35</v>
      </c>
      <c r="D646" s="58">
        <f>PRRAS!E659</f>
        <v>36</v>
      </c>
      <c r="E646" s="58">
        <v>0</v>
      </c>
      <c r="F646" s="58">
        <v>0</v>
      </c>
      <c r="G646" s="59">
        <f t="shared" si="20"/>
        <v>69.015000000000001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4</v>
      </c>
      <c r="D660" s="58">
        <f>PRRAS!E673</f>
        <v>0</v>
      </c>
      <c r="E660" s="58">
        <v>0</v>
      </c>
      <c r="F660" s="58">
        <v>0</v>
      </c>
      <c r="G660" s="59">
        <f t="shared" si="20"/>
        <v>2.6360000000000001</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4210352</v>
      </c>
      <c r="E665" s="58">
        <v>0</v>
      </c>
      <c r="F665" s="58">
        <v>0</v>
      </c>
      <c r="G665" s="59">
        <f t="shared" si="20"/>
        <v>5591347.4560000002</v>
      </c>
      <c r="H665" s="59">
        <f t="shared" si="21"/>
        <v>0</v>
      </c>
      <c r="I665" s="60">
        <v>0</v>
      </c>
    </row>
    <row r="666" spans="1:9" x14ac:dyDescent="0.2">
      <c r="A666" s="57">
        <v>151</v>
      </c>
      <c r="B666" s="58">
        <f>PRRAS!C679</f>
        <v>665</v>
      </c>
      <c r="C666" s="58">
        <f>PRRAS!D679</f>
        <v>3949980</v>
      </c>
      <c r="D666" s="58">
        <f>PRRAS!E679</f>
        <v>277721</v>
      </c>
      <c r="E666" s="58">
        <v>0</v>
      </c>
      <c r="F666" s="58">
        <v>0</v>
      </c>
      <c r="G666" s="59">
        <f t="shared" si="20"/>
        <v>2996105.6300000004</v>
      </c>
      <c r="H666" s="59">
        <f t="shared" si="21"/>
        <v>0</v>
      </c>
      <c r="I666" s="60">
        <v>0</v>
      </c>
    </row>
    <row r="667" spans="1:9" x14ac:dyDescent="0.2">
      <c r="A667" s="57">
        <v>151</v>
      </c>
      <c r="B667" s="58">
        <f>PRRAS!C680</f>
        <v>666</v>
      </c>
      <c r="C667" s="58">
        <f>PRRAS!D680</f>
        <v>0</v>
      </c>
      <c r="D667" s="58">
        <f>PRRAS!E680</f>
        <v>103400</v>
      </c>
      <c r="E667" s="58">
        <v>0</v>
      </c>
      <c r="F667" s="58">
        <v>0</v>
      </c>
      <c r="G667" s="59">
        <f t="shared" si="20"/>
        <v>137728.80000000002</v>
      </c>
      <c r="H667" s="59">
        <f t="shared" si="21"/>
        <v>0</v>
      </c>
      <c r="I667" s="60">
        <v>0</v>
      </c>
    </row>
    <row r="668" spans="1:9" x14ac:dyDescent="0.2">
      <c r="A668" s="57">
        <v>151</v>
      </c>
      <c r="B668" s="58">
        <f>PRRAS!C681</f>
        <v>667</v>
      </c>
      <c r="C668" s="58">
        <f>PRRAS!D681</f>
        <v>30192</v>
      </c>
      <c r="D668" s="58">
        <f>PRRAS!E681</f>
        <v>0</v>
      </c>
      <c r="E668" s="58">
        <v>0</v>
      </c>
      <c r="F668" s="58">
        <v>0</v>
      </c>
      <c r="G668" s="59">
        <f t="shared" si="20"/>
        <v>20138.064000000002</v>
      </c>
      <c r="H668" s="59">
        <f t="shared" si="21"/>
        <v>0</v>
      </c>
      <c r="I668" s="60">
        <v>0</v>
      </c>
    </row>
    <row r="669" spans="1:9" x14ac:dyDescent="0.2">
      <c r="A669" s="57">
        <v>151</v>
      </c>
      <c r="B669" s="58">
        <f>PRRAS!C682</f>
        <v>668</v>
      </c>
      <c r="C669" s="58">
        <f>PRRAS!D682</f>
        <v>60418</v>
      </c>
      <c r="D669" s="58">
        <f>PRRAS!E682</f>
        <v>100511</v>
      </c>
      <c r="E669" s="58">
        <v>0</v>
      </c>
      <c r="F669" s="58">
        <v>0</v>
      </c>
      <c r="G669" s="59">
        <f t="shared" si="20"/>
        <v>174641.92000000001</v>
      </c>
      <c r="H669" s="59">
        <f t="shared" si="21"/>
        <v>0</v>
      </c>
      <c r="I669" s="60">
        <v>0</v>
      </c>
    </row>
    <row r="670" spans="1:9" x14ac:dyDescent="0.2">
      <c r="A670" s="57">
        <v>151</v>
      </c>
      <c r="B670" s="58">
        <f>PRRAS!C683</f>
        <v>669</v>
      </c>
      <c r="C670" s="58">
        <f>PRRAS!D683</f>
        <v>0</v>
      </c>
      <c r="D670" s="58">
        <f>PRRAS!E683</f>
        <v>2506</v>
      </c>
      <c r="E670" s="58">
        <v>0</v>
      </c>
      <c r="F670" s="58">
        <v>0</v>
      </c>
      <c r="G670" s="59">
        <f t="shared" si="20"/>
        <v>3353.0280000000002</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136952</v>
      </c>
      <c r="D685" s="58">
        <f>PRRAS!E698</f>
        <v>136953</v>
      </c>
      <c r="E685" s="58">
        <v>0</v>
      </c>
      <c r="F685" s="58">
        <v>0</v>
      </c>
      <c r="G685" s="59">
        <f t="shared" si="20"/>
        <v>281026.87200000003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3125</v>
      </c>
      <c r="D687" s="58">
        <f>PRRAS!E700</f>
        <v>0</v>
      </c>
      <c r="E687" s="58">
        <v>0</v>
      </c>
      <c r="F687" s="58">
        <v>0</v>
      </c>
      <c r="G687" s="59">
        <f t="shared" si="20"/>
        <v>2143.75</v>
      </c>
      <c r="H687" s="59">
        <f t="shared" si="21"/>
        <v>0</v>
      </c>
      <c r="I687" s="60">
        <v>0</v>
      </c>
    </row>
    <row r="688" spans="1:9" x14ac:dyDescent="0.2">
      <c r="A688" s="57">
        <v>151</v>
      </c>
      <c r="B688" s="58">
        <f>PRRAS!C701</f>
        <v>687</v>
      </c>
      <c r="C688" s="58">
        <f>PRRAS!D701</f>
        <v>0</v>
      </c>
      <c r="D688" s="58">
        <f>PRRAS!E701</f>
        <v>23626</v>
      </c>
      <c r="E688" s="58">
        <v>0</v>
      </c>
      <c r="F688" s="58">
        <v>0</v>
      </c>
      <c r="G688" s="59">
        <f t="shared" si="20"/>
        <v>32462.124000000003</v>
      </c>
      <c r="H688" s="59">
        <f t="shared" si="21"/>
        <v>0</v>
      </c>
      <c r="I688" s="60">
        <v>0</v>
      </c>
    </row>
    <row r="689" spans="1:9" x14ac:dyDescent="0.2">
      <c r="A689" s="57">
        <v>151</v>
      </c>
      <c r="B689" s="58">
        <f>PRRAS!C702</f>
        <v>688</v>
      </c>
      <c r="C689" s="58">
        <f>PRRAS!D702</f>
        <v>23563</v>
      </c>
      <c r="D689" s="58">
        <f>PRRAS!E702</f>
        <v>46398</v>
      </c>
      <c r="E689" s="58">
        <v>0</v>
      </c>
      <c r="F689" s="58">
        <v>0</v>
      </c>
      <c r="G689" s="59">
        <f t="shared" si="20"/>
        <v>80054.991999999998</v>
      </c>
      <c r="H689" s="59">
        <f t="shared" si="21"/>
        <v>0</v>
      </c>
      <c r="I689" s="60">
        <v>0</v>
      </c>
    </row>
    <row r="690" spans="1:9" x14ac:dyDescent="0.2">
      <c r="A690" s="57">
        <v>151</v>
      </c>
      <c r="B690" s="58">
        <f>PRRAS!C703</f>
        <v>689</v>
      </c>
      <c r="C690" s="58">
        <f>PRRAS!D703</f>
        <v>109811</v>
      </c>
      <c r="D690" s="58">
        <f>PRRAS!E703</f>
        <v>267389</v>
      </c>
      <c r="E690" s="58">
        <v>0</v>
      </c>
      <c r="F690" s="58">
        <v>0</v>
      </c>
      <c r="G690" s="59">
        <f t="shared" si="20"/>
        <v>444121.82099999994</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11870</v>
      </c>
      <c r="D692" s="58">
        <f>PRRAS!E705</f>
        <v>11474</v>
      </c>
      <c r="E692" s="58">
        <v>0</v>
      </c>
      <c r="F692" s="58">
        <v>0</v>
      </c>
      <c r="G692" s="59">
        <f t="shared" si="20"/>
        <v>24059.237999999998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1301</v>
      </c>
      <c r="D694" s="58">
        <f>PRRAS!E707</f>
        <v>0</v>
      </c>
      <c r="E694" s="58">
        <v>0</v>
      </c>
      <c r="F694" s="58">
        <v>0</v>
      </c>
      <c r="G694" s="59">
        <f t="shared" si="20"/>
        <v>901.59299999999996</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5639</v>
      </c>
      <c r="D698" s="58">
        <f>PRRAS!E711</f>
        <v>3859</v>
      </c>
      <c r="E698" s="58">
        <v>0</v>
      </c>
      <c r="F698" s="58">
        <v>0</v>
      </c>
      <c r="G698" s="59">
        <f t="shared" si="20"/>
        <v>9309.8289999999997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528371</v>
      </c>
      <c r="D781" s="58">
        <f>PRRAS!E794</f>
        <v>524109</v>
      </c>
      <c r="E781" s="58">
        <v>0</v>
      </c>
      <c r="F781" s="58">
        <v>0</v>
      </c>
      <c r="G781" s="59">
        <f t="shared" si="24"/>
        <v>1229739.4200000002</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4556790</v>
      </c>
      <c r="D977" s="63">
        <f>Bil!E12</f>
        <v>4497521</v>
      </c>
      <c r="E977" s="63">
        <v>0</v>
      </c>
      <c r="F977" s="63">
        <v>0</v>
      </c>
      <c r="G977" s="64">
        <f t="shared" ref="G977:G1040" si="32">B977/1000*C977+B977/500*D977</f>
        <v>13551.831999999999</v>
      </c>
      <c r="H977" s="64">
        <f t="shared" si="31"/>
        <v>0</v>
      </c>
      <c r="I977" s="65"/>
    </row>
    <row r="978" spans="1:9" x14ac:dyDescent="0.2">
      <c r="A978" s="57">
        <v>152</v>
      </c>
      <c r="B978" s="58">
        <f>Bil!C13</f>
        <v>2</v>
      </c>
      <c r="C978" s="58">
        <f>Bil!D13</f>
        <v>4180240</v>
      </c>
      <c r="D978" s="58">
        <f>Bil!E13</f>
        <v>4027743</v>
      </c>
      <c r="E978" s="58">
        <v>0</v>
      </c>
      <c r="F978" s="58">
        <v>0</v>
      </c>
      <c r="G978" s="59">
        <f t="shared" si="32"/>
        <v>24471.451999999997</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4180240</v>
      </c>
      <c r="D983" s="58">
        <f>Bil!E18</f>
        <v>4027743</v>
      </c>
      <c r="E983" s="58">
        <v>0</v>
      </c>
      <c r="F983" s="58">
        <v>0</v>
      </c>
      <c r="G983" s="59">
        <f t="shared" si="32"/>
        <v>85650.081999999995</v>
      </c>
      <c r="H983" s="59">
        <f t="shared" si="31"/>
        <v>0</v>
      </c>
      <c r="I983" s="60"/>
    </row>
    <row r="984" spans="1:9" x14ac:dyDescent="0.2">
      <c r="A984" s="57">
        <v>152</v>
      </c>
      <c r="B984" s="58">
        <f>Bil!C19</f>
        <v>8</v>
      </c>
      <c r="C984" s="58">
        <f>Bil!D19</f>
        <v>3871943</v>
      </c>
      <c r="D984" s="58">
        <f>Bil!E19</f>
        <v>3810594</v>
      </c>
      <c r="E984" s="58">
        <v>0</v>
      </c>
      <c r="F984" s="58">
        <v>0</v>
      </c>
      <c r="G984" s="59">
        <f t="shared" si="32"/>
        <v>91945.04800000001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6498478</v>
      </c>
      <c r="D986" s="58">
        <f>Bil!E21</f>
        <v>6508478</v>
      </c>
      <c r="E986" s="58">
        <v>0</v>
      </c>
      <c r="F986" s="58">
        <v>0</v>
      </c>
      <c r="G986" s="59">
        <f t="shared" si="32"/>
        <v>195154.34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2626535</v>
      </c>
      <c r="D989" s="58">
        <f>Bil!E24</f>
        <v>2697884</v>
      </c>
      <c r="E989" s="58">
        <v>0</v>
      </c>
      <c r="F989" s="58">
        <v>0</v>
      </c>
      <c r="G989" s="59">
        <f t="shared" si="32"/>
        <v>104289.939</v>
      </c>
      <c r="H989" s="59">
        <f t="shared" si="31"/>
        <v>0</v>
      </c>
      <c r="I989" s="60"/>
    </row>
    <row r="990" spans="1:9" x14ac:dyDescent="0.2">
      <c r="A990" s="57">
        <v>152</v>
      </c>
      <c r="B990" s="58">
        <f>Bil!C25</f>
        <v>14</v>
      </c>
      <c r="C990" s="58">
        <f>Bil!D25</f>
        <v>171207</v>
      </c>
      <c r="D990" s="58">
        <f>Bil!E25</f>
        <v>145464</v>
      </c>
      <c r="E990" s="58">
        <v>0</v>
      </c>
      <c r="F990" s="58">
        <v>0</v>
      </c>
      <c r="G990" s="59">
        <f t="shared" si="32"/>
        <v>6469.89</v>
      </c>
      <c r="H990" s="59">
        <f t="shared" si="31"/>
        <v>0</v>
      </c>
      <c r="I990" s="60"/>
    </row>
    <row r="991" spans="1:9" x14ac:dyDescent="0.2">
      <c r="A991" s="57">
        <v>152</v>
      </c>
      <c r="B991" s="58">
        <f>Bil!C26</f>
        <v>15</v>
      </c>
      <c r="C991" s="58">
        <f>Bil!D26</f>
        <v>589403</v>
      </c>
      <c r="D991" s="58">
        <f>Bil!E26</f>
        <v>535700</v>
      </c>
      <c r="E991" s="58">
        <v>0</v>
      </c>
      <c r="F991" s="58">
        <v>0</v>
      </c>
      <c r="G991" s="59">
        <f t="shared" si="32"/>
        <v>24912.044999999998</v>
      </c>
      <c r="H991" s="59">
        <f t="shared" si="31"/>
        <v>0</v>
      </c>
      <c r="I991" s="60"/>
    </row>
    <row r="992" spans="1:9" x14ac:dyDescent="0.2">
      <c r="A992" s="57">
        <v>152</v>
      </c>
      <c r="B992" s="58">
        <f>Bil!C27</f>
        <v>16</v>
      </c>
      <c r="C992" s="58">
        <f>Bil!D27</f>
        <v>41507</v>
      </c>
      <c r="D992" s="58">
        <f>Bil!E27</f>
        <v>27345</v>
      </c>
      <c r="E992" s="58">
        <v>0</v>
      </c>
      <c r="F992" s="58">
        <v>0</v>
      </c>
      <c r="G992" s="59">
        <f t="shared" si="32"/>
        <v>1539.152</v>
      </c>
      <c r="H992" s="59">
        <f t="shared" si="31"/>
        <v>0</v>
      </c>
      <c r="I992" s="60"/>
    </row>
    <row r="993" spans="1:9" x14ac:dyDescent="0.2">
      <c r="A993" s="57">
        <v>152</v>
      </c>
      <c r="B993" s="58">
        <f>Bil!C28</f>
        <v>17</v>
      </c>
      <c r="C993" s="58">
        <f>Bil!D28</f>
        <v>26389</v>
      </c>
      <c r="D993" s="58">
        <f>Bil!E28</f>
        <v>26389</v>
      </c>
      <c r="E993" s="58">
        <v>0</v>
      </c>
      <c r="F993" s="58">
        <v>0</v>
      </c>
      <c r="G993" s="59">
        <f t="shared" si="32"/>
        <v>1345.8390000000002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25503</v>
      </c>
      <c r="D996" s="58">
        <f>Bil!E31</f>
        <v>25503</v>
      </c>
      <c r="E996" s="58">
        <v>0</v>
      </c>
      <c r="F996" s="58">
        <v>0</v>
      </c>
      <c r="G996" s="59">
        <f t="shared" si="32"/>
        <v>1530.18</v>
      </c>
      <c r="H996" s="59">
        <f t="shared" si="31"/>
        <v>0</v>
      </c>
      <c r="I996" s="60"/>
    </row>
    <row r="997" spans="1:9" x14ac:dyDescent="0.2">
      <c r="A997" s="57">
        <v>152</v>
      </c>
      <c r="B997" s="58">
        <f>Bil!C32</f>
        <v>21</v>
      </c>
      <c r="C997" s="58">
        <f>Bil!D32</f>
        <v>267793</v>
      </c>
      <c r="D997" s="58">
        <f>Bil!E32</f>
        <v>254185</v>
      </c>
      <c r="E997" s="58">
        <v>0</v>
      </c>
      <c r="F997" s="58">
        <v>0</v>
      </c>
      <c r="G997" s="59">
        <f t="shared" si="32"/>
        <v>16299.423000000001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779388</v>
      </c>
      <c r="D999" s="58">
        <f>Bil!E34</f>
        <v>723658</v>
      </c>
      <c r="E999" s="58">
        <v>0</v>
      </c>
      <c r="F999" s="58">
        <v>0</v>
      </c>
      <c r="G999" s="59">
        <f t="shared" si="32"/>
        <v>51214.191999999995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137090</v>
      </c>
      <c r="D1006" s="58">
        <f>Bil!E41</f>
        <v>71685</v>
      </c>
      <c r="E1006" s="58">
        <v>0</v>
      </c>
      <c r="F1006" s="58">
        <v>0</v>
      </c>
      <c r="G1006" s="59">
        <f t="shared" si="32"/>
        <v>8413.7999999999993</v>
      </c>
      <c r="H1006" s="59">
        <f t="shared" si="31"/>
        <v>0</v>
      </c>
      <c r="I1006" s="60"/>
    </row>
    <row r="1007" spans="1:9" x14ac:dyDescent="0.2">
      <c r="A1007" s="57">
        <v>152</v>
      </c>
      <c r="B1007" s="58">
        <f>Bil!C42</f>
        <v>31</v>
      </c>
      <c r="C1007" s="58">
        <f>Bil!D42</f>
        <v>323419</v>
      </c>
      <c r="D1007" s="58">
        <f>Bil!E42</f>
        <v>324506</v>
      </c>
      <c r="E1007" s="58">
        <v>0</v>
      </c>
      <c r="F1007" s="58">
        <v>0</v>
      </c>
      <c r="G1007" s="59">
        <f t="shared" si="32"/>
        <v>30145.360999999997</v>
      </c>
      <c r="H1007" s="59">
        <f t="shared" si="31"/>
        <v>0</v>
      </c>
      <c r="I1007" s="60"/>
    </row>
    <row r="1008" spans="1:9" x14ac:dyDescent="0.2">
      <c r="A1008" s="57">
        <v>152</v>
      </c>
      <c r="B1008" s="58">
        <f>Bil!C43</f>
        <v>32</v>
      </c>
      <c r="C1008" s="58">
        <f>Bil!D43</f>
        <v>1217</v>
      </c>
      <c r="D1008" s="58">
        <f>Bil!E43</f>
        <v>1217</v>
      </c>
      <c r="E1008" s="58">
        <v>0</v>
      </c>
      <c r="F1008" s="58">
        <v>0</v>
      </c>
      <c r="G1008" s="59">
        <f t="shared" si="32"/>
        <v>116.83200000000001</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187546</v>
      </c>
      <c r="D1011" s="58">
        <f>Bil!E46</f>
        <v>254038</v>
      </c>
      <c r="E1011" s="58">
        <v>0</v>
      </c>
      <c r="F1011" s="58">
        <v>0</v>
      </c>
      <c r="G1011" s="59">
        <f t="shared" si="32"/>
        <v>24346.770000000004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352186</v>
      </c>
      <c r="D1025" s="58">
        <f>Bil!E60</f>
        <v>421744</v>
      </c>
      <c r="E1025" s="58">
        <v>0</v>
      </c>
      <c r="F1025" s="58">
        <v>0</v>
      </c>
      <c r="G1025" s="59">
        <f t="shared" si="32"/>
        <v>58588.026000000005</v>
      </c>
      <c r="H1025" s="59">
        <f t="shared" si="31"/>
        <v>0</v>
      </c>
      <c r="I1025" s="60"/>
    </row>
    <row r="1026" spans="1:9" x14ac:dyDescent="0.2">
      <c r="A1026" s="57">
        <v>152</v>
      </c>
      <c r="B1026" s="58">
        <f>Bil!C61</f>
        <v>50</v>
      </c>
      <c r="C1026" s="58">
        <f>Bil!D61</f>
        <v>352186</v>
      </c>
      <c r="D1026" s="58">
        <f>Bil!E61</f>
        <v>421744</v>
      </c>
      <c r="E1026" s="58">
        <v>0</v>
      </c>
      <c r="F1026" s="58">
        <v>0</v>
      </c>
      <c r="G1026" s="59">
        <f t="shared" si="32"/>
        <v>59783.7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376550</v>
      </c>
      <c r="D1039" s="58">
        <f>Bil!E74</f>
        <v>469778</v>
      </c>
      <c r="E1039" s="58">
        <v>0</v>
      </c>
      <c r="F1039" s="58">
        <v>0</v>
      </c>
      <c r="G1039" s="59">
        <f t="shared" si="32"/>
        <v>82914.678</v>
      </c>
      <c r="H1039" s="59">
        <f t="shared" si="33"/>
        <v>0</v>
      </c>
      <c r="I1039" s="60"/>
    </row>
    <row r="1040" spans="1:9" x14ac:dyDescent="0.2">
      <c r="A1040" s="57">
        <v>152</v>
      </c>
      <c r="B1040" s="58">
        <f>Bil!C75</f>
        <v>64</v>
      </c>
      <c r="C1040" s="58">
        <f>Bil!D75</f>
        <v>16075</v>
      </c>
      <c r="D1040" s="58">
        <f>Bil!E75</f>
        <v>110975</v>
      </c>
      <c r="E1040" s="58">
        <v>0</v>
      </c>
      <c r="F1040" s="58">
        <v>0</v>
      </c>
      <c r="G1040" s="59">
        <f t="shared" si="32"/>
        <v>15233.6</v>
      </c>
      <c r="H1040" s="59">
        <f t="shared" si="33"/>
        <v>0</v>
      </c>
      <c r="I1040" s="60"/>
    </row>
    <row r="1041" spans="1:9" x14ac:dyDescent="0.2">
      <c r="A1041" s="57">
        <v>152</v>
      </c>
      <c r="B1041" s="58">
        <f>Bil!C76</f>
        <v>65</v>
      </c>
      <c r="C1041" s="58">
        <f>Bil!D76</f>
        <v>16075</v>
      </c>
      <c r="D1041" s="58">
        <f>Bil!E76</f>
        <v>110975</v>
      </c>
      <c r="E1041" s="58">
        <v>0</v>
      </c>
      <c r="F1041" s="58">
        <v>0</v>
      </c>
      <c r="G1041" s="59">
        <f t="shared" ref="G1041:G1104" si="34">B1041/1000*C1041+B1041/500*D1041</f>
        <v>15471.625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16075</v>
      </c>
      <c r="D1043" s="58">
        <f>Bil!E78</f>
        <v>110975</v>
      </c>
      <c r="E1043" s="58">
        <v>0</v>
      </c>
      <c r="F1043" s="58">
        <v>0</v>
      </c>
      <c r="G1043" s="59">
        <f t="shared" si="34"/>
        <v>15947.675000000001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23955</v>
      </c>
      <c r="D1116" s="58">
        <f>Bil!E151</f>
        <v>31022</v>
      </c>
      <c r="E1116" s="58">
        <v>0</v>
      </c>
      <c r="F1116" s="58">
        <v>0</v>
      </c>
      <c r="G1116" s="59">
        <f t="shared" si="36"/>
        <v>12039.860000000002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6314</v>
      </c>
      <c r="D1119" s="58">
        <f>Bil!E154</f>
        <v>17510</v>
      </c>
      <c r="E1119" s="58">
        <v>0</v>
      </c>
      <c r="F1119" s="58">
        <v>0</v>
      </c>
      <c r="G1119" s="59">
        <f t="shared" si="36"/>
        <v>5910.7619999999997</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6314</v>
      </c>
      <c r="D1125" s="58">
        <f>Bil!E160</f>
        <v>16740</v>
      </c>
      <c r="E1125" s="58">
        <v>0</v>
      </c>
      <c r="F1125" s="58">
        <v>0</v>
      </c>
      <c r="G1125" s="59">
        <f t="shared" si="36"/>
        <v>5929.3059999999996</v>
      </c>
      <c r="H1125" s="59">
        <f t="shared" si="35"/>
        <v>0</v>
      </c>
      <c r="I1125" s="60"/>
    </row>
    <row r="1126" spans="1:9" x14ac:dyDescent="0.2">
      <c r="A1126" s="57">
        <v>152</v>
      </c>
      <c r="B1126" s="58">
        <f>Bil!C161</f>
        <v>150</v>
      </c>
      <c r="C1126" s="58">
        <f>Bil!D161</f>
        <v>0</v>
      </c>
      <c r="D1126" s="58">
        <f>Bil!E161</f>
        <v>770</v>
      </c>
      <c r="E1126" s="58">
        <v>0</v>
      </c>
      <c r="F1126" s="58">
        <v>0</v>
      </c>
      <c r="G1126" s="59">
        <f t="shared" si="36"/>
        <v>231</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6715</v>
      </c>
      <c r="D1128" s="58">
        <f>Bil!E163</f>
        <v>8513</v>
      </c>
      <c r="E1128" s="58">
        <v>0</v>
      </c>
      <c r="F1128" s="58">
        <v>0</v>
      </c>
      <c r="G1128" s="59">
        <f t="shared" si="36"/>
        <v>3608.6319999999996</v>
      </c>
      <c r="H1128" s="59">
        <f t="shared" si="35"/>
        <v>0</v>
      </c>
      <c r="I1128" s="60"/>
    </row>
    <row r="1129" spans="1:9" x14ac:dyDescent="0.2">
      <c r="A1129" s="57">
        <v>152</v>
      </c>
      <c r="B1129" s="58">
        <f>Bil!C164</f>
        <v>153</v>
      </c>
      <c r="C1129" s="58">
        <f>Bil!D164</f>
        <v>5124</v>
      </c>
      <c r="D1129" s="58">
        <f>Bil!E164</f>
        <v>4999</v>
      </c>
      <c r="E1129" s="58">
        <v>0</v>
      </c>
      <c r="F1129" s="58">
        <v>0</v>
      </c>
      <c r="G1129" s="59">
        <f t="shared" si="36"/>
        <v>2313.6660000000002</v>
      </c>
      <c r="H1129" s="59">
        <f t="shared" si="35"/>
        <v>0</v>
      </c>
      <c r="I1129" s="60"/>
    </row>
    <row r="1130" spans="1:9" x14ac:dyDescent="0.2">
      <c r="A1130" s="57">
        <v>152</v>
      </c>
      <c r="B1130" s="58">
        <f>Bil!C165</f>
        <v>154</v>
      </c>
      <c r="C1130" s="58">
        <f>Bil!D165</f>
        <v>5802</v>
      </c>
      <c r="D1130" s="58">
        <f>Bil!E165</f>
        <v>0</v>
      </c>
      <c r="E1130" s="58">
        <v>0</v>
      </c>
      <c r="F1130" s="58">
        <v>0</v>
      </c>
      <c r="G1130" s="59">
        <f t="shared" si="36"/>
        <v>893.50800000000004</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16047</v>
      </c>
      <c r="D1133" s="58">
        <f>Bil!E168</f>
        <v>13767</v>
      </c>
      <c r="E1133" s="58">
        <v>0</v>
      </c>
      <c r="F1133" s="58">
        <v>0</v>
      </c>
      <c r="G1133" s="59">
        <f t="shared" si="36"/>
        <v>6842.2169999999996</v>
      </c>
      <c r="H1133" s="59">
        <f t="shared" si="35"/>
        <v>0</v>
      </c>
      <c r="I1133" s="60"/>
    </row>
    <row r="1134" spans="1:9" x14ac:dyDescent="0.2">
      <c r="A1134" s="57">
        <v>152</v>
      </c>
      <c r="B1134" s="58">
        <f>Bil!C169</f>
        <v>158</v>
      </c>
      <c r="C1134" s="58">
        <f>Bil!D169</f>
        <v>320473</v>
      </c>
      <c r="D1134" s="58">
        <f>Bil!E169</f>
        <v>314014</v>
      </c>
      <c r="E1134" s="58">
        <v>0</v>
      </c>
      <c r="F1134" s="58">
        <v>0</v>
      </c>
      <c r="G1134" s="59">
        <f t="shared" si="36"/>
        <v>149863.158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320473</v>
      </c>
      <c r="D1137" s="58">
        <f>Bil!E172</f>
        <v>314014</v>
      </c>
      <c r="E1137" s="58">
        <v>0</v>
      </c>
      <c r="F1137" s="58">
        <v>0</v>
      </c>
      <c r="G1137" s="59">
        <f t="shared" si="36"/>
        <v>152708.66099999999</v>
      </c>
      <c r="H1137" s="59">
        <f t="shared" si="35"/>
        <v>0</v>
      </c>
      <c r="I1137" s="60"/>
    </row>
    <row r="1138" spans="1:9" x14ac:dyDescent="0.2">
      <c r="A1138" s="57">
        <v>152</v>
      </c>
      <c r="B1138" s="58">
        <f>Bil!C173</f>
        <v>162</v>
      </c>
      <c r="C1138" s="58">
        <f>Bil!D173</f>
        <v>4556790</v>
      </c>
      <c r="D1138" s="58">
        <f>Bil!E173</f>
        <v>4497521</v>
      </c>
      <c r="E1138" s="58">
        <v>0</v>
      </c>
      <c r="F1138" s="58">
        <v>0</v>
      </c>
      <c r="G1138" s="59">
        <f t="shared" si="36"/>
        <v>2195396.784</v>
      </c>
      <c r="H1138" s="59">
        <f t="shared" si="35"/>
        <v>0</v>
      </c>
      <c r="I1138" s="60"/>
    </row>
    <row r="1139" spans="1:9" x14ac:dyDescent="0.2">
      <c r="A1139" s="57">
        <v>152</v>
      </c>
      <c r="B1139" s="58">
        <f>Bil!C174</f>
        <v>163</v>
      </c>
      <c r="C1139" s="58">
        <f>Bil!D174</f>
        <v>343669</v>
      </c>
      <c r="D1139" s="58">
        <f>Bil!E174</f>
        <v>345826</v>
      </c>
      <c r="E1139" s="58">
        <v>0</v>
      </c>
      <c r="F1139" s="58">
        <v>0</v>
      </c>
      <c r="G1139" s="59">
        <f t="shared" si="36"/>
        <v>168757.323</v>
      </c>
      <c r="H1139" s="59">
        <f t="shared" si="35"/>
        <v>0</v>
      </c>
      <c r="I1139" s="60"/>
    </row>
    <row r="1140" spans="1:9" x14ac:dyDescent="0.2">
      <c r="A1140" s="57">
        <v>152</v>
      </c>
      <c r="B1140" s="58">
        <f>Bil!C175</f>
        <v>164</v>
      </c>
      <c r="C1140" s="58">
        <f>Bil!D175</f>
        <v>338222</v>
      </c>
      <c r="D1140" s="58">
        <f>Bil!E175</f>
        <v>344704</v>
      </c>
      <c r="E1140" s="58">
        <v>0</v>
      </c>
      <c r="F1140" s="58">
        <v>0</v>
      </c>
      <c r="G1140" s="59">
        <f t="shared" si="36"/>
        <v>168531.32</v>
      </c>
      <c r="H1140" s="59">
        <f t="shared" si="35"/>
        <v>0</v>
      </c>
      <c r="I1140" s="60"/>
    </row>
    <row r="1141" spans="1:9" x14ac:dyDescent="0.2">
      <c r="A1141" s="57">
        <v>152</v>
      </c>
      <c r="B1141" s="58">
        <f>Bil!C176</f>
        <v>165</v>
      </c>
      <c r="C1141" s="58">
        <f>Bil!D176</f>
        <v>308446</v>
      </c>
      <c r="D1141" s="58">
        <f>Bil!E176</f>
        <v>296713</v>
      </c>
      <c r="E1141" s="58">
        <v>0</v>
      </c>
      <c r="F1141" s="58">
        <v>0</v>
      </c>
      <c r="G1141" s="59">
        <f t="shared" si="36"/>
        <v>148808.88</v>
      </c>
      <c r="H1141" s="59">
        <f t="shared" si="35"/>
        <v>0</v>
      </c>
      <c r="I1141" s="60"/>
    </row>
    <row r="1142" spans="1:9" x14ac:dyDescent="0.2">
      <c r="A1142" s="57">
        <v>152</v>
      </c>
      <c r="B1142" s="58">
        <f>Bil!C177</f>
        <v>166</v>
      </c>
      <c r="C1142" s="58">
        <f>Bil!D177</f>
        <v>29424</v>
      </c>
      <c r="D1142" s="58">
        <f>Bil!E177</f>
        <v>47991</v>
      </c>
      <c r="E1142" s="58">
        <v>0</v>
      </c>
      <c r="F1142" s="58">
        <v>0</v>
      </c>
      <c r="G1142" s="59">
        <f t="shared" si="36"/>
        <v>20817.396000000001</v>
      </c>
      <c r="H1142" s="59">
        <f t="shared" si="35"/>
        <v>0</v>
      </c>
      <c r="I1142" s="60"/>
    </row>
    <row r="1143" spans="1:9" x14ac:dyDescent="0.2">
      <c r="A1143" s="57">
        <v>152</v>
      </c>
      <c r="B1143" s="58">
        <f>Bil!C178</f>
        <v>167</v>
      </c>
      <c r="C1143" s="58">
        <f>Bil!D178</f>
        <v>352</v>
      </c>
      <c r="D1143" s="58">
        <f>Bil!E178</f>
        <v>0</v>
      </c>
      <c r="E1143" s="58">
        <v>0</v>
      </c>
      <c r="F1143" s="58">
        <v>0</v>
      </c>
      <c r="G1143" s="59">
        <f t="shared" si="36"/>
        <v>58.784000000000006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352</v>
      </c>
      <c r="D1146" s="58">
        <f>Bil!E181</f>
        <v>0</v>
      </c>
      <c r="E1146" s="58">
        <v>0</v>
      </c>
      <c r="F1146" s="58">
        <v>0</v>
      </c>
      <c r="G1146" s="59">
        <f t="shared" si="36"/>
        <v>59.84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5447</v>
      </c>
      <c r="D1151" s="58">
        <f>Bil!E186</f>
        <v>1122</v>
      </c>
      <c r="E1151" s="58">
        <v>0</v>
      </c>
      <c r="F1151" s="58">
        <v>0</v>
      </c>
      <c r="G1151" s="59">
        <f t="shared" si="36"/>
        <v>1345.925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4213121</v>
      </c>
      <c r="D1199" s="58">
        <f>Bil!E234</f>
        <v>4151695</v>
      </c>
      <c r="E1199" s="58">
        <v>0</v>
      </c>
      <c r="F1199" s="58">
        <v>0</v>
      </c>
      <c r="G1199" s="59">
        <f t="shared" si="38"/>
        <v>2791181.9529999997</v>
      </c>
      <c r="H1199" s="59">
        <f t="shared" si="37"/>
        <v>0</v>
      </c>
      <c r="I1199" s="60"/>
    </row>
    <row r="1200" spans="1:9" x14ac:dyDescent="0.2">
      <c r="A1200" s="57">
        <v>152</v>
      </c>
      <c r="B1200" s="58">
        <f>Bil!C235</f>
        <v>224</v>
      </c>
      <c r="C1200" s="58">
        <f>Bil!D235</f>
        <v>4180240</v>
      </c>
      <c r="D1200" s="58">
        <f>Bil!E235</f>
        <v>4027744</v>
      </c>
      <c r="E1200" s="58">
        <v>0</v>
      </c>
      <c r="F1200" s="58">
        <v>0</v>
      </c>
      <c r="G1200" s="59">
        <f t="shared" si="38"/>
        <v>2740803.0720000002</v>
      </c>
      <c r="H1200" s="59">
        <f t="shared" si="37"/>
        <v>0</v>
      </c>
      <c r="I1200" s="60"/>
    </row>
    <row r="1201" spans="1:9" x14ac:dyDescent="0.2">
      <c r="A1201" s="57">
        <v>152</v>
      </c>
      <c r="B1201" s="58">
        <f>Bil!C236</f>
        <v>225</v>
      </c>
      <c r="C1201" s="58">
        <f>Bil!D236</f>
        <v>4180240</v>
      </c>
      <c r="D1201" s="58">
        <f>Bil!E236</f>
        <v>4027744</v>
      </c>
      <c r="E1201" s="58">
        <v>0</v>
      </c>
      <c r="F1201" s="58">
        <v>0</v>
      </c>
      <c r="G1201" s="59">
        <f t="shared" si="38"/>
        <v>2753038.8</v>
      </c>
      <c r="H1201" s="59">
        <f t="shared" si="37"/>
        <v>0</v>
      </c>
      <c r="I1201" s="60"/>
    </row>
    <row r="1202" spans="1:9" x14ac:dyDescent="0.2">
      <c r="A1202" s="57">
        <v>152</v>
      </c>
      <c r="B1202" s="58">
        <f>Bil!C237</f>
        <v>226</v>
      </c>
      <c r="C1202" s="58">
        <f>Bil!D237</f>
        <v>3989634</v>
      </c>
      <c r="D1202" s="58">
        <f>Bil!E237</f>
        <v>3823659</v>
      </c>
      <c r="E1202" s="58">
        <v>0</v>
      </c>
      <c r="F1202" s="58">
        <v>0</v>
      </c>
      <c r="G1202" s="59">
        <f t="shared" si="38"/>
        <v>2629951.1519999998</v>
      </c>
      <c r="H1202" s="59">
        <f t="shared" si="37"/>
        <v>0</v>
      </c>
      <c r="I1202" s="60"/>
    </row>
    <row r="1203" spans="1:9" x14ac:dyDescent="0.2">
      <c r="A1203" s="57">
        <v>152</v>
      </c>
      <c r="B1203" s="58">
        <f>Bil!C238</f>
        <v>227</v>
      </c>
      <c r="C1203" s="58">
        <f>Bil!D238</f>
        <v>190606</v>
      </c>
      <c r="D1203" s="58">
        <f>Bil!E238</f>
        <v>204085</v>
      </c>
      <c r="E1203" s="58">
        <v>0</v>
      </c>
      <c r="F1203" s="58">
        <v>0</v>
      </c>
      <c r="G1203" s="59">
        <f t="shared" si="38"/>
        <v>135922.152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48219</v>
      </c>
      <c r="D1208" s="58">
        <f>Bil!E243</f>
        <v>110957</v>
      </c>
      <c r="E1208" s="58">
        <v>0</v>
      </c>
      <c r="F1208" s="58">
        <v>0</v>
      </c>
      <c r="G1208" s="59">
        <f t="shared" si="38"/>
        <v>62670.856</v>
      </c>
      <c r="H1208" s="59">
        <f t="shared" si="37"/>
        <v>0</v>
      </c>
      <c r="I1208" s="60"/>
    </row>
    <row r="1209" spans="1:9" x14ac:dyDescent="0.2">
      <c r="A1209" s="57">
        <v>152</v>
      </c>
      <c r="B1209" s="58">
        <f>Bil!C244</f>
        <v>233</v>
      </c>
      <c r="C1209" s="58">
        <f>Bil!D244</f>
        <v>48219</v>
      </c>
      <c r="D1209" s="58">
        <f>Bil!E244</f>
        <v>110957</v>
      </c>
      <c r="E1209" s="58">
        <v>0</v>
      </c>
      <c r="F1209" s="58">
        <v>0</v>
      </c>
      <c r="G1209" s="59">
        <f t="shared" si="38"/>
        <v>62940.989000000001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49538</v>
      </c>
      <c r="D1212" s="58">
        <f>Bil!E247</f>
        <v>31795</v>
      </c>
      <c r="E1212" s="58">
        <v>0</v>
      </c>
      <c r="F1212" s="58">
        <v>0</v>
      </c>
      <c r="G1212" s="59">
        <f t="shared" si="38"/>
        <v>26698.207999999999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49538</v>
      </c>
      <c r="D1214" s="58">
        <f>Bil!E249</f>
        <v>31795</v>
      </c>
      <c r="E1214" s="58">
        <v>0</v>
      </c>
      <c r="F1214" s="58">
        <v>0</v>
      </c>
      <c r="G1214" s="59">
        <f t="shared" si="38"/>
        <v>26924.464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18153</v>
      </c>
      <c r="D1216" s="58">
        <f>Bil!E251</f>
        <v>31022</v>
      </c>
      <c r="E1216" s="58">
        <v>0</v>
      </c>
      <c r="F1216" s="58">
        <v>0</v>
      </c>
      <c r="G1216" s="59">
        <f t="shared" si="38"/>
        <v>19247.28</v>
      </c>
      <c r="H1216" s="59">
        <f t="shared" si="37"/>
        <v>0</v>
      </c>
      <c r="I1216" s="60"/>
    </row>
    <row r="1217" spans="1:9" x14ac:dyDescent="0.2">
      <c r="A1217" s="57">
        <v>152</v>
      </c>
      <c r="B1217" s="58">
        <f>Bil!C252</f>
        <v>241</v>
      </c>
      <c r="C1217" s="58">
        <f>Bil!D252</f>
        <v>16047</v>
      </c>
      <c r="D1217" s="58">
        <f>Bil!E252</f>
        <v>13767</v>
      </c>
      <c r="E1217" s="58">
        <v>0</v>
      </c>
      <c r="F1217" s="58">
        <v>0</v>
      </c>
      <c r="G1217" s="59">
        <f t="shared" si="38"/>
        <v>10503.020999999999</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23954</v>
      </c>
      <c r="D1224" s="58">
        <f>Bil!E260</f>
        <v>31022</v>
      </c>
      <c r="E1224" s="58">
        <v>0</v>
      </c>
      <c r="F1224" s="58">
        <v>0</v>
      </c>
      <c r="G1224" s="59">
        <f t="shared" si="38"/>
        <v>21327.504000000001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16047</v>
      </c>
      <c r="D1227" s="58">
        <f>Bil!E263</f>
        <v>13767</v>
      </c>
      <c r="E1227" s="58">
        <v>0</v>
      </c>
      <c r="F1227" s="58">
        <v>0</v>
      </c>
      <c r="G1227" s="59">
        <f t="shared" si="38"/>
        <v>10938.831</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338222</v>
      </c>
      <c r="D1252" s="58">
        <f>Bil!E288</f>
        <v>344704</v>
      </c>
      <c r="E1252" s="58">
        <v>0</v>
      </c>
      <c r="F1252" s="58">
        <v>0</v>
      </c>
      <c r="G1252" s="59">
        <f t="shared" si="40"/>
        <v>283625.88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5447</v>
      </c>
      <c r="D1254" s="58">
        <f>Bil!E290</f>
        <v>1122</v>
      </c>
      <c r="E1254" s="58">
        <v>0</v>
      </c>
      <c r="F1254" s="58">
        <v>0</v>
      </c>
      <c r="G1254" s="59">
        <f t="shared" si="40"/>
        <v>2138.098</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5659279</v>
      </c>
      <c r="D1396" s="58">
        <f>RasF!E121</f>
        <v>5774324</v>
      </c>
      <c r="E1396" s="58">
        <v>0</v>
      </c>
      <c r="F1396" s="58">
        <v>0</v>
      </c>
      <c r="G1396" s="59">
        <f t="shared" si="44"/>
        <v>1892871.9700000002</v>
      </c>
      <c r="H1396" s="59">
        <f t="shared" si="43"/>
        <v>0</v>
      </c>
      <c r="I1396" s="60"/>
    </row>
    <row r="1397" spans="1:9" x14ac:dyDescent="0.2">
      <c r="A1397" s="57">
        <v>154</v>
      </c>
      <c r="B1397" s="58">
        <f>RasF!C122</f>
        <v>111</v>
      </c>
      <c r="C1397" s="58">
        <f>RasF!D122</f>
        <v>5517335</v>
      </c>
      <c r="D1397" s="58">
        <f>RasF!E122</f>
        <v>5539873</v>
      </c>
      <c r="E1397" s="58">
        <v>0</v>
      </c>
      <c r="F1397" s="58">
        <v>0</v>
      </c>
      <c r="G1397" s="59">
        <f t="shared" si="44"/>
        <v>1842275.9910000002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5517335</v>
      </c>
      <c r="D1399" s="58">
        <f>RasF!E124</f>
        <v>5539873</v>
      </c>
      <c r="E1399" s="58">
        <v>0</v>
      </c>
      <c r="F1399" s="58">
        <v>0</v>
      </c>
      <c r="G1399" s="59">
        <f t="shared" si="44"/>
        <v>1875470.1529999999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141944</v>
      </c>
      <c r="D1408" s="58">
        <f>RasF!E133</f>
        <v>234451</v>
      </c>
      <c r="E1408" s="58">
        <v>0</v>
      </c>
      <c r="F1408" s="58">
        <v>0</v>
      </c>
      <c r="G1408" s="59">
        <f t="shared" si="44"/>
        <v>74523.212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5659279</v>
      </c>
      <c r="D1423" s="67">
        <f>RasF!E148</f>
        <v>5774324</v>
      </c>
      <c r="E1423" s="67">
        <v>0</v>
      </c>
      <c r="F1423" s="67">
        <v>0</v>
      </c>
      <c r="G1423" s="68">
        <f t="shared" si="44"/>
        <v>2357485.9990000003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343669</v>
      </c>
      <c r="D1468" s="70"/>
      <c r="E1468" s="70">
        <v>0</v>
      </c>
      <c r="F1468" s="70">
        <v>0</v>
      </c>
      <c r="G1468" s="64">
        <f t="shared" ref="G1468:G1499" si="51">B1468/1000*C1468</f>
        <v>343.66899999999998</v>
      </c>
      <c r="H1468" s="64">
        <f t="shared" ref="H1468:H1499" si="52">ABS(C1468-ROUND(C1468,0))</f>
        <v>0</v>
      </c>
      <c r="I1468" s="65"/>
    </row>
    <row r="1469" spans="1:9" x14ac:dyDescent="0.2">
      <c r="A1469" s="73">
        <v>159</v>
      </c>
      <c r="B1469" s="61">
        <f>Obv!C13</f>
        <v>2</v>
      </c>
      <c r="C1469" s="61">
        <f>Obv!D13</f>
        <v>5760963</v>
      </c>
      <c r="D1469" s="61">
        <v>0</v>
      </c>
      <c r="E1469" s="61">
        <v>0</v>
      </c>
      <c r="F1469" s="61">
        <v>0</v>
      </c>
      <c r="G1469" s="59">
        <f t="shared" si="51"/>
        <v>11521.925999999999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5719689</v>
      </c>
      <c r="D1471" s="61">
        <v>0</v>
      </c>
      <c r="E1471" s="61">
        <v>0</v>
      </c>
      <c r="F1471" s="61">
        <v>0</v>
      </c>
      <c r="G1471" s="59">
        <f t="shared" si="51"/>
        <v>22878.756000000001</v>
      </c>
      <c r="H1471" s="59">
        <f t="shared" si="52"/>
        <v>0</v>
      </c>
      <c r="I1471" s="60"/>
    </row>
    <row r="1472" spans="1:9" x14ac:dyDescent="0.2">
      <c r="A1472" s="73">
        <v>159</v>
      </c>
      <c r="B1472" s="61">
        <f>Obv!C16</f>
        <v>5</v>
      </c>
      <c r="C1472" s="61">
        <f>Obv!D16</f>
        <v>4100458</v>
      </c>
      <c r="D1472" s="61">
        <v>0</v>
      </c>
      <c r="E1472" s="61">
        <v>0</v>
      </c>
      <c r="F1472" s="61">
        <v>0</v>
      </c>
      <c r="G1472" s="59">
        <f t="shared" si="51"/>
        <v>20502.29</v>
      </c>
      <c r="H1472" s="59">
        <f t="shared" si="52"/>
        <v>0</v>
      </c>
      <c r="I1472" s="60"/>
    </row>
    <row r="1473" spans="1:9" x14ac:dyDescent="0.2">
      <c r="A1473" s="73">
        <v>159</v>
      </c>
      <c r="B1473" s="61">
        <f>Obv!C17</f>
        <v>6</v>
      </c>
      <c r="C1473" s="61">
        <f>Obv!D17</f>
        <v>1070928</v>
      </c>
      <c r="D1473" s="61">
        <v>0</v>
      </c>
      <c r="E1473" s="61">
        <v>0</v>
      </c>
      <c r="F1473" s="61">
        <v>0</v>
      </c>
      <c r="G1473" s="59">
        <f t="shared" si="51"/>
        <v>6425.5680000000002</v>
      </c>
      <c r="H1473" s="59">
        <f t="shared" si="52"/>
        <v>0</v>
      </c>
      <c r="I1473" s="60"/>
    </row>
    <row r="1474" spans="1:9" x14ac:dyDescent="0.2">
      <c r="A1474" s="73">
        <v>159</v>
      </c>
      <c r="B1474" s="61">
        <f>Obv!C18</f>
        <v>7</v>
      </c>
      <c r="C1474" s="61">
        <f>Obv!D18</f>
        <v>2260</v>
      </c>
      <c r="D1474" s="61">
        <v>0</v>
      </c>
      <c r="E1474" s="61">
        <v>0</v>
      </c>
      <c r="F1474" s="61">
        <v>0</v>
      </c>
      <c r="G1474" s="59">
        <f t="shared" si="51"/>
        <v>15.82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522316</v>
      </c>
      <c r="D1476" s="61">
        <v>0</v>
      </c>
      <c r="E1476" s="61">
        <v>0</v>
      </c>
      <c r="F1476" s="61">
        <v>0</v>
      </c>
      <c r="G1476" s="59">
        <f t="shared" si="51"/>
        <v>4700.8440000000001</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23727</v>
      </c>
      <c r="D1478" s="61">
        <v>0</v>
      </c>
      <c r="E1478" s="61">
        <v>0</v>
      </c>
      <c r="F1478" s="61">
        <v>0</v>
      </c>
      <c r="G1478" s="59">
        <f t="shared" si="51"/>
        <v>260.99699999999996</v>
      </c>
      <c r="H1478" s="59">
        <f t="shared" si="52"/>
        <v>0</v>
      </c>
      <c r="I1478" s="60"/>
    </row>
    <row r="1479" spans="1:9" x14ac:dyDescent="0.2">
      <c r="A1479" s="73">
        <v>159</v>
      </c>
      <c r="B1479" s="61">
        <f>Obv!C23</f>
        <v>12</v>
      </c>
      <c r="C1479" s="61">
        <f>Obv!D23</f>
        <v>41274</v>
      </c>
      <c r="D1479" s="61">
        <v>0</v>
      </c>
      <c r="E1479" s="61">
        <v>0</v>
      </c>
      <c r="F1479" s="61">
        <v>0</v>
      </c>
      <c r="G1479" s="59">
        <f t="shared" si="51"/>
        <v>495.28800000000001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5758806</v>
      </c>
      <c r="D1486" s="61">
        <v>0</v>
      </c>
      <c r="E1486" s="61">
        <v>0</v>
      </c>
      <c r="F1486" s="61">
        <v>0</v>
      </c>
      <c r="G1486" s="59">
        <f t="shared" si="51"/>
        <v>109417.314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5713207</v>
      </c>
      <c r="D1488" s="61">
        <v>0</v>
      </c>
      <c r="E1488" s="61">
        <v>0</v>
      </c>
      <c r="F1488" s="61">
        <v>0</v>
      </c>
      <c r="G1488" s="59">
        <f t="shared" si="51"/>
        <v>119977.34700000001</v>
      </c>
      <c r="H1488" s="59">
        <f t="shared" si="52"/>
        <v>0</v>
      </c>
      <c r="I1488" s="60"/>
    </row>
    <row r="1489" spans="1:9" x14ac:dyDescent="0.2">
      <c r="A1489" s="73">
        <v>159</v>
      </c>
      <c r="B1489" s="61">
        <f>Obv!C33</f>
        <v>22</v>
      </c>
      <c r="C1489" s="61">
        <f>Obv!D33</f>
        <v>4112192</v>
      </c>
      <c r="D1489" s="61">
        <v>0</v>
      </c>
      <c r="E1489" s="61">
        <v>0</v>
      </c>
      <c r="F1489" s="61">
        <v>0</v>
      </c>
      <c r="G1489" s="59">
        <f t="shared" si="51"/>
        <v>90468.224000000002</v>
      </c>
      <c r="H1489" s="59">
        <f t="shared" si="52"/>
        <v>0</v>
      </c>
      <c r="I1489" s="60"/>
    </row>
    <row r="1490" spans="1:9" x14ac:dyDescent="0.2">
      <c r="A1490" s="73">
        <v>159</v>
      </c>
      <c r="B1490" s="61">
        <f>Obv!C34</f>
        <v>23</v>
      </c>
      <c r="C1490" s="61">
        <f>Obv!D34</f>
        <v>1052362</v>
      </c>
      <c r="D1490" s="61">
        <v>0</v>
      </c>
      <c r="E1490" s="61">
        <v>0</v>
      </c>
      <c r="F1490" s="61">
        <v>0</v>
      </c>
      <c r="G1490" s="59">
        <f t="shared" si="51"/>
        <v>24204.326000000001</v>
      </c>
      <c r="H1490" s="59">
        <f t="shared" si="52"/>
        <v>0</v>
      </c>
      <c r="I1490" s="60"/>
    </row>
    <row r="1491" spans="1:9" x14ac:dyDescent="0.2">
      <c r="A1491" s="73">
        <v>159</v>
      </c>
      <c r="B1491" s="61">
        <f>Obv!C35</f>
        <v>24</v>
      </c>
      <c r="C1491" s="61">
        <f>Obv!D35</f>
        <v>2612</v>
      </c>
      <c r="D1491" s="61">
        <v>0</v>
      </c>
      <c r="E1491" s="61">
        <v>0</v>
      </c>
      <c r="F1491" s="61">
        <v>0</v>
      </c>
      <c r="G1491" s="59">
        <f t="shared" si="51"/>
        <v>62.688000000000002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522317</v>
      </c>
      <c r="D1493" s="61">
        <v>0</v>
      </c>
      <c r="E1493" s="61">
        <v>0</v>
      </c>
      <c r="F1493" s="61">
        <v>0</v>
      </c>
      <c r="G1493" s="59">
        <f t="shared" si="51"/>
        <v>13580.242</v>
      </c>
      <c r="H1493" s="59">
        <f t="shared" si="52"/>
        <v>0</v>
      </c>
      <c r="I1493" s="60"/>
    </row>
    <row r="1494" spans="1:9" x14ac:dyDescent="0.2">
      <c r="A1494" s="73">
        <v>159</v>
      </c>
      <c r="B1494" s="61">
        <f>Obv!C38</f>
        <v>27</v>
      </c>
      <c r="C1494" s="61">
        <f>Obv!D38</f>
        <v>23724</v>
      </c>
      <c r="D1494" s="61">
        <v>0</v>
      </c>
      <c r="E1494" s="61">
        <v>0</v>
      </c>
      <c r="F1494" s="61">
        <v>0</v>
      </c>
      <c r="G1494" s="59">
        <f t="shared" si="51"/>
        <v>640.548</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45599</v>
      </c>
      <c r="D1496" s="61">
        <v>0</v>
      </c>
      <c r="E1496" s="61">
        <v>0</v>
      </c>
      <c r="F1496" s="61">
        <v>0</v>
      </c>
      <c r="G1496" s="59">
        <f t="shared" si="51"/>
        <v>1322.3710000000001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345826</v>
      </c>
      <c r="D1503" s="61">
        <v>0</v>
      </c>
      <c r="E1503" s="61">
        <v>0</v>
      </c>
      <c r="F1503" s="61">
        <v>0</v>
      </c>
      <c r="G1503" s="59">
        <f t="shared" si="53"/>
        <v>12449.735999999999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345826</v>
      </c>
      <c r="D1557" s="61">
        <v>0</v>
      </c>
      <c r="E1557" s="61">
        <v>0</v>
      </c>
      <c r="F1557" s="61">
        <v>0</v>
      </c>
      <c r="G1557" s="59">
        <f t="shared" si="55"/>
        <v>31124.34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344704</v>
      </c>
      <c r="D1559" s="61">
        <v>0</v>
      </c>
      <c r="E1559" s="61">
        <v>0</v>
      </c>
      <c r="F1559" s="61">
        <v>0</v>
      </c>
      <c r="G1559" s="59">
        <f t="shared" si="55"/>
        <v>31712.768</v>
      </c>
      <c r="H1559" s="59">
        <f t="shared" si="56"/>
        <v>0</v>
      </c>
      <c r="I1559" s="60"/>
    </row>
    <row r="1560" spans="1:9" x14ac:dyDescent="0.2">
      <c r="A1560" s="73">
        <v>159</v>
      </c>
      <c r="B1560" s="61">
        <f>Obv!C104</f>
        <v>93</v>
      </c>
      <c r="C1560" s="61">
        <f>Obv!D104</f>
        <v>1122</v>
      </c>
      <c r="D1560" s="61">
        <v>0</v>
      </c>
      <c r="E1560" s="61">
        <v>0</v>
      </c>
      <c r="F1560" s="61">
        <v>0</v>
      </c>
      <c r="G1560" s="59">
        <f t="shared" si="55"/>
        <v>104.346</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10637</v>
      </c>
      <c r="C6" s="12"/>
      <c r="D6" s="360" t="s">
        <v>3128</v>
      </c>
      <c r="E6" s="361"/>
      <c r="F6" s="15" t="s">
        <v>237</v>
      </c>
      <c r="G6" s="12"/>
      <c r="H6" s="12"/>
      <c r="I6" s="12"/>
      <c r="J6" s="368">
        <f>SUM(Skriveni!G2:G1561)</f>
        <v>98691982.177999884</v>
      </c>
      <c r="K6" s="368"/>
    </row>
    <row r="7" spans="1:11" ht="3" customHeight="1" x14ac:dyDescent="0.2">
      <c r="A7" s="12"/>
      <c r="B7" s="12"/>
      <c r="C7" s="12"/>
      <c r="D7" s="12"/>
      <c r="E7" s="12"/>
      <c r="F7" s="12"/>
      <c r="G7" s="12"/>
      <c r="H7" s="12"/>
      <c r="I7" s="12"/>
      <c r="J7" s="12"/>
      <c r="K7" s="12"/>
    </row>
    <row r="8" spans="1:11" ht="15" customHeight="1" x14ac:dyDescent="0.2">
      <c r="A8" s="22" t="s">
        <v>3125</v>
      </c>
      <c r="B8" s="27">
        <v>3075095</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52333</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14237019602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217</v>
      </c>
      <c r="C22" s="351" t="str">
        <f>IF(B22&gt;0, "Županija: " &amp; LOOKUP(H2,A83:A103,B83:B103) &amp; ", grad/općina: " &amp; LOOKUP(B22,A107:A663,B107:B663),"Šifra grada/općine nije upisana")</f>
        <v>Županija: ISTARSKA, grad/općina: KRŠAN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4302</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5629386</v>
      </c>
      <c r="K39" s="114">
        <f>PRRAS!E12</f>
        <v>5854008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5596311</v>
      </c>
      <c r="K40" s="117">
        <f>PRRAS!E159</f>
        <v>5724996</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79163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1318</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4180240</v>
      </c>
      <c r="K43" s="114">
        <f>Bil!E13</f>
        <v>4027743</v>
      </c>
    </row>
    <row r="44" spans="1:11" ht="12.95" customHeight="1" x14ac:dyDescent="0.2">
      <c r="A44" s="371"/>
      <c r="B44" s="376" t="str">
        <f>Bil!B74</f>
        <v>Financijska imovina (AOP 064+073+081+112+128+140+157+158)</v>
      </c>
      <c r="C44" s="401"/>
      <c r="D44" s="401"/>
      <c r="E44" s="401"/>
      <c r="F44" s="401"/>
      <c r="G44" s="401"/>
      <c r="H44" s="401"/>
      <c r="I44" s="115">
        <f>Bil!C74</f>
        <v>63</v>
      </c>
      <c r="J44" s="116">
        <f>Bil!D74</f>
        <v>376550</v>
      </c>
      <c r="K44" s="117">
        <f>Bil!E74</f>
        <v>469778</v>
      </c>
    </row>
    <row r="45" spans="1:11" ht="12.95" customHeight="1" x14ac:dyDescent="0.2">
      <c r="A45" s="371"/>
      <c r="B45" s="376" t="str">
        <f>Bil!B174</f>
        <v xml:space="preserve">Obveze (AOP 164+175+176+192+220) </v>
      </c>
      <c r="C45" s="401"/>
      <c r="D45" s="401"/>
      <c r="E45" s="401"/>
      <c r="F45" s="401"/>
      <c r="G45" s="401"/>
      <c r="H45" s="401"/>
      <c r="I45" s="115">
        <f>Bil!C174</f>
        <v>163</v>
      </c>
      <c r="J45" s="116">
        <f>Bil!D174</f>
        <v>343669</v>
      </c>
      <c r="K45" s="117">
        <f>Bil!E174</f>
        <v>345826</v>
      </c>
    </row>
    <row r="46" spans="1:11" ht="12.95" customHeight="1" x14ac:dyDescent="0.2">
      <c r="A46" s="372"/>
      <c r="B46" s="390" t="str">
        <f>Bil!B234</f>
        <v>Vlastiti izvori (224 + 232 - 236 + 240 do 242)</v>
      </c>
      <c r="C46" s="391"/>
      <c r="D46" s="391"/>
      <c r="E46" s="391"/>
      <c r="F46" s="391"/>
      <c r="G46" s="391"/>
      <c r="H46" s="391"/>
      <c r="I46" s="118">
        <f>Bil!C234</f>
        <v>223</v>
      </c>
      <c r="J46" s="119">
        <f>Bil!D234</f>
        <v>4213121</v>
      </c>
      <c r="K46" s="120">
        <f>Bil!E234</f>
        <v>4151695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5659279</v>
      </c>
      <c r="K50" s="117">
        <f>RasF!E121</f>
        <v>5774324</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5659279</v>
      </c>
      <c r="K51" s="120">
        <f>RasF!E148</f>
        <v>5774324</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343669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345826</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345826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57" activePane="bottomLeft" state="frozen"/>
      <selection pane="bottomLeft" activeCell="E412" sqref="E41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10637</v>
      </c>
      <c r="C4" s="414"/>
      <c r="D4" s="414"/>
      <c r="E4" s="415">
        <f>SUM(Skriveni!G2:G976)</f>
        <v>74595780.681999967</v>
      </c>
      <c r="F4" s="416"/>
    </row>
    <row r="5" spans="1:7" s="23" customFormat="1" ht="15" customHeight="1" x14ac:dyDescent="0.2">
      <c r="B5" s="413" t="str">
        <f>"Naziv: "&amp;IF(RefStr!B10&lt;&gt;"",RefStr!B10,"_______________________________________")</f>
        <v>Naziv: OSNOVNA ŠKOLA VLADIMIRA NAZORA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5629386</v>
      </c>
      <c r="E12" s="147">
        <f>E13+E50+E56+E85+E116+E134+E141+E147</f>
        <v>5854008</v>
      </c>
      <c r="F12" s="148">
        <f>IF(D12&lt;&gt;0,IF(E12/D12&gt;=100,"&gt;&gt;100",E12/D12*100),"-")</f>
        <v>103.9901687324337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4040594</v>
      </c>
      <c r="E56" s="147">
        <f>E57+E60+E65+E68+E71+E74+E77+E80</f>
        <v>4694490</v>
      </c>
      <c r="F56" s="150">
        <f t="shared" si="0"/>
        <v>116.18316514849054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v>
      </c>
      <c r="E68" s="147">
        <f>SUM(E69:E70)</f>
        <v>0</v>
      </c>
      <c r="F68" s="150">
        <f t="shared" si="0"/>
        <v>0</v>
      </c>
    </row>
    <row r="69" spans="1:6" s="8" customFormat="1" x14ac:dyDescent="0.2">
      <c r="A69" s="145">
        <v>6341</v>
      </c>
      <c r="B69" s="146" t="s">
        <v>3699</v>
      </c>
      <c r="C69" s="345">
        <v>58</v>
      </c>
      <c r="D69" s="149">
        <v>4</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3980172</v>
      </c>
      <c r="E74" s="147">
        <f>SUM(E75:E76)</f>
        <v>4591473</v>
      </c>
      <c r="F74" s="150">
        <f t="shared" si="0"/>
        <v>115.35865786704696</v>
      </c>
    </row>
    <row r="75" spans="1:6" s="8" customFormat="1" x14ac:dyDescent="0.2">
      <c r="A75" s="145" t="s">
        <v>1142</v>
      </c>
      <c r="B75" s="146" t="s">
        <v>3980</v>
      </c>
      <c r="C75" s="345">
        <v>64</v>
      </c>
      <c r="D75" s="149">
        <v>3949980</v>
      </c>
      <c r="E75" s="149">
        <v>4488073</v>
      </c>
      <c r="F75" s="148">
        <f t="shared" si="0"/>
        <v>113.62267657051429</v>
      </c>
    </row>
    <row r="76" spans="1:6" s="8" customFormat="1" x14ac:dyDescent="0.2">
      <c r="A76" s="145" t="s">
        <v>3981</v>
      </c>
      <c r="B76" s="146" t="s">
        <v>3982</v>
      </c>
      <c r="C76" s="345">
        <v>65</v>
      </c>
      <c r="D76" s="149">
        <v>30192</v>
      </c>
      <c r="E76" s="149">
        <v>103400</v>
      </c>
      <c r="F76" s="148">
        <f t="shared" si="0"/>
        <v>342.47482776894543</v>
      </c>
    </row>
    <row r="77" spans="1:6" s="8" customFormat="1" x14ac:dyDescent="0.2">
      <c r="A77" s="145" t="s">
        <v>3983</v>
      </c>
      <c r="B77" s="146" t="s">
        <v>919</v>
      </c>
      <c r="C77" s="345">
        <v>66</v>
      </c>
      <c r="D77" s="147">
        <f>SUM(D78:D79)</f>
        <v>60418</v>
      </c>
      <c r="E77" s="147">
        <f>SUM(E78:E79)</f>
        <v>103017</v>
      </c>
      <c r="F77" s="150">
        <f t="shared" si="0"/>
        <v>170.50713363567149</v>
      </c>
    </row>
    <row r="78" spans="1:6" s="8" customFormat="1" x14ac:dyDescent="0.2">
      <c r="A78" s="145" t="s">
        <v>3984</v>
      </c>
      <c r="B78" s="146" t="s">
        <v>920</v>
      </c>
      <c r="C78" s="345">
        <v>67</v>
      </c>
      <c r="D78" s="149">
        <v>60418</v>
      </c>
      <c r="E78" s="149">
        <v>103017</v>
      </c>
      <c r="F78" s="148">
        <f t="shared" ref="F78:F141" si="1">IF(D78&lt;&gt;0,IF(E78/D78&gt;=100,"&gt;&gt;100",E78/D78*100),"-")</f>
        <v>170.50713363567149</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141077</v>
      </c>
      <c r="E116" s="147">
        <f>E117+E122+E130</f>
        <v>140253</v>
      </c>
      <c r="F116" s="150">
        <f t="shared" si="1"/>
        <v>99.415921801569354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141077</v>
      </c>
      <c r="E122" s="147">
        <f>SUM(E123:E129)</f>
        <v>140253</v>
      </c>
      <c r="F122" s="150">
        <f t="shared" si="1"/>
        <v>99.415921801569354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141077</v>
      </c>
      <c r="E127" s="149">
        <v>140253</v>
      </c>
      <c r="F127" s="148">
        <f t="shared" si="1"/>
        <v>99.415921801569354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168502</v>
      </c>
      <c r="E134" s="147">
        <f>E135+E138</f>
        <v>70084</v>
      </c>
      <c r="F134" s="150">
        <f t="shared" si="1"/>
        <v>41.592384660122725</v>
      </c>
    </row>
    <row r="135" spans="1:6" s="8" customFormat="1" x14ac:dyDescent="0.2">
      <c r="A135" s="145">
        <v>661</v>
      </c>
      <c r="B135" s="146" t="s">
        <v>425</v>
      </c>
      <c r="C135" s="345">
        <v>124</v>
      </c>
      <c r="D135" s="147">
        <f>SUM(D136:D137)</f>
        <v>38050</v>
      </c>
      <c r="E135" s="147">
        <f>SUM(E136:E137)</f>
        <v>50950</v>
      </c>
      <c r="F135" s="150">
        <f t="shared" si="1"/>
        <v>133.90275952693824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38050</v>
      </c>
      <c r="E137" s="149">
        <v>50950</v>
      </c>
      <c r="F137" s="148">
        <f t="shared" si="1"/>
        <v>133.90275952693824</v>
      </c>
    </row>
    <row r="138" spans="1:6" s="8" customFormat="1" x14ac:dyDescent="0.2">
      <c r="A138" s="145">
        <v>663</v>
      </c>
      <c r="B138" s="151" t="s">
        <v>426</v>
      </c>
      <c r="C138" s="345">
        <v>127</v>
      </c>
      <c r="D138" s="147">
        <f>SUM(D139:D140)</f>
        <v>130452</v>
      </c>
      <c r="E138" s="147">
        <f>SUM(E139:E140)</f>
        <v>19134</v>
      </c>
      <c r="F138" s="150">
        <f t="shared" si="1"/>
        <v>14.667463894765891</v>
      </c>
    </row>
    <row r="139" spans="1:6" s="8" customFormat="1" x14ac:dyDescent="0.2">
      <c r="A139" s="145">
        <v>6631</v>
      </c>
      <c r="B139" s="146" t="s">
        <v>1502</v>
      </c>
      <c r="C139" s="345">
        <v>128</v>
      </c>
      <c r="D139" s="149">
        <v>117161</v>
      </c>
      <c r="E139" s="149">
        <v>11080</v>
      </c>
      <c r="F139" s="148">
        <f t="shared" si="1"/>
        <v>9.4570718925239632</v>
      </c>
    </row>
    <row r="140" spans="1:6" s="8" customFormat="1" x14ac:dyDescent="0.2">
      <c r="A140" s="145">
        <v>6632</v>
      </c>
      <c r="B140" s="151" t="s">
        <v>1503</v>
      </c>
      <c r="C140" s="345">
        <v>129</v>
      </c>
      <c r="D140" s="149">
        <v>13291</v>
      </c>
      <c r="E140" s="149">
        <v>8054</v>
      </c>
      <c r="F140" s="148">
        <f t="shared" si="1"/>
        <v>60.597396734632461</v>
      </c>
    </row>
    <row r="141" spans="1:6" s="8" customFormat="1" x14ac:dyDescent="0.2">
      <c r="A141" s="145">
        <v>67</v>
      </c>
      <c r="B141" s="151" t="s">
        <v>427</v>
      </c>
      <c r="C141" s="345">
        <v>130</v>
      </c>
      <c r="D141" s="147">
        <f>D142+D146</f>
        <v>1279213</v>
      </c>
      <c r="E141" s="147">
        <f>E142+E146</f>
        <v>949181</v>
      </c>
      <c r="F141" s="150">
        <f t="shared" si="1"/>
        <v>74.200387269360149</v>
      </c>
    </row>
    <row r="142" spans="1:6" s="8" customFormat="1" ht="24" x14ac:dyDescent="0.2">
      <c r="A142" s="145">
        <v>671</v>
      </c>
      <c r="B142" s="154" t="s">
        <v>1672</v>
      </c>
      <c r="C142" s="345">
        <v>131</v>
      </c>
      <c r="D142" s="147">
        <f>SUM(D143:D145)</f>
        <v>1279213</v>
      </c>
      <c r="E142" s="147">
        <f>SUM(E143:E145)</f>
        <v>949181</v>
      </c>
      <c r="F142" s="150">
        <f t="shared" ref="F142:F205" si="2">IF(D142&lt;&gt;0,IF(E142/D142&gt;=100,"&gt;&gt;100",E142/D142*100),"-")</f>
        <v>74.200387269360149</v>
      </c>
    </row>
    <row r="143" spans="1:6" s="8" customFormat="1" x14ac:dyDescent="0.2">
      <c r="A143" s="145">
        <v>6711</v>
      </c>
      <c r="B143" s="146" t="s">
        <v>3582</v>
      </c>
      <c r="C143" s="345">
        <v>132</v>
      </c>
      <c r="D143" s="149">
        <v>1279213</v>
      </c>
      <c r="E143" s="149">
        <v>939181</v>
      </c>
      <c r="F143" s="148">
        <f t="shared" si="2"/>
        <v>73.418656627160601</v>
      </c>
    </row>
    <row r="144" spans="1:6" s="8" customFormat="1" x14ac:dyDescent="0.2">
      <c r="A144" s="145">
        <v>6712</v>
      </c>
      <c r="B144" s="151" t="s">
        <v>2276</v>
      </c>
      <c r="C144" s="345">
        <v>133</v>
      </c>
      <c r="D144" s="149"/>
      <c r="E144" s="149">
        <v>10000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5596311</v>
      </c>
      <c r="E159" s="147">
        <f>E160+E171+E204+E223+E232+E257+E268</f>
        <v>5724996</v>
      </c>
      <c r="F159" s="150">
        <f t="shared" si="2"/>
        <v>102.29946119863602</v>
      </c>
    </row>
    <row r="160" spans="1:6" s="8" customFormat="1" x14ac:dyDescent="0.2">
      <c r="A160" s="145">
        <v>31</v>
      </c>
      <c r="B160" s="146" t="s">
        <v>431</v>
      </c>
      <c r="C160" s="345">
        <v>149</v>
      </c>
      <c r="D160" s="147">
        <f>D161+D166+D167</f>
        <v>3754460</v>
      </c>
      <c r="E160" s="147">
        <f>E161+E166+E167</f>
        <v>4106092</v>
      </c>
      <c r="F160" s="150">
        <f t="shared" si="2"/>
        <v>109.36571437703424</v>
      </c>
    </row>
    <row r="161" spans="1:6" s="8" customFormat="1" x14ac:dyDescent="0.2">
      <c r="A161" s="145">
        <v>311</v>
      </c>
      <c r="B161" s="146" t="s">
        <v>432</v>
      </c>
      <c r="C161" s="345">
        <v>150</v>
      </c>
      <c r="D161" s="147">
        <f>SUM(D162:D165)</f>
        <v>3069954</v>
      </c>
      <c r="E161" s="147">
        <f>SUM(E162:E165)</f>
        <v>3328963</v>
      </c>
      <c r="F161" s="150">
        <f t="shared" si="2"/>
        <v>108.43690166041576</v>
      </c>
    </row>
    <row r="162" spans="1:6" s="8" customFormat="1" x14ac:dyDescent="0.2">
      <c r="A162" s="145">
        <v>3111</v>
      </c>
      <c r="B162" s="146" t="s">
        <v>385</v>
      </c>
      <c r="C162" s="345">
        <v>151</v>
      </c>
      <c r="D162" s="149">
        <v>3016415</v>
      </c>
      <c r="E162" s="149">
        <v>3213571</v>
      </c>
      <c r="F162" s="148">
        <f t="shared" si="2"/>
        <v>106.53610328817487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1264</v>
      </c>
      <c r="E164" s="149">
        <v>59882</v>
      </c>
      <c r="F164" s="148">
        <f t="shared" si="2"/>
        <v>4737.5</v>
      </c>
    </row>
    <row r="165" spans="1:6" s="8" customFormat="1" x14ac:dyDescent="0.2">
      <c r="A165" s="145">
        <v>3114</v>
      </c>
      <c r="B165" s="146" t="s">
        <v>388</v>
      </c>
      <c r="C165" s="345">
        <v>154</v>
      </c>
      <c r="D165" s="149">
        <v>52275</v>
      </c>
      <c r="E165" s="149">
        <v>55510</v>
      </c>
      <c r="F165" s="148">
        <f t="shared" si="2"/>
        <v>106.18842659014824</v>
      </c>
    </row>
    <row r="166" spans="1:6" s="8" customFormat="1" x14ac:dyDescent="0.2">
      <c r="A166" s="145">
        <v>312</v>
      </c>
      <c r="B166" s="146" t="s">
        <v>1597</v>
      </c>
      <c r="C166" s="345">
        <v>155</v>
      </c>
      <c r="D166" s="149">
        <v>153279</v>
      </c>
      <c r="E166" s="149">
        <v>204784</v>
      </c>
      <c r="F166" s="148">
        <f t="shared" si="2"/>
        <v>133.60212423097749</v>
      </c>
    </row>
    <row r="167" spans="1:6" s="8" customFormat="1" x14ac:dyDescent="0.2">
      <c r="A167" s="145">
        <v>313</v>
      </c>
      <c r="B167" s="146" t="s">
        <v>2853</v>
      </c>
      <c r="C167" s="345">
        <v>156</v>
      </c>
      <c r="D167" s="147">
        <f>SUM(D168:D170)</f>
        <v>531227</v>
      </c>
      <c r="E167" s="147">
        <f>SUM(E168:E170)</f>
        <v>572345</v>
      </c>
      <c r="F167" s="150">
        <f t="shared" si="2"/>
        <v>107.74019392839595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478722</v>
      </c>
      <c r="E169" s="149">
        <v>515776</v>
      </c>
      <c r="F169" s="148">
        <f t="shared" si="2"/>
        <v>107.7401915934509</v>
      </c>
    </row>
    <row r="170" spans="1:6" s="8" customFormat="1" x14ac:dyDescent="0.2">
      <c r="A170" s="145">
        <v>3133</v>
      </c>
      <c r="B170" s="146" t="s">
        <v>264</v>
      </c>
      <c r="C170" s="345">
        <v>159</v>
      </c>
      <c r="D170" s="149">
        <v>52505</v>
      </c>
      <c r="E170" s="149">
        <v>56569</v>
      </c>
      <c r="F170" s="148">
        <f t="shared" si="2"/>
        <v>107.74021521759833</v>
      </c>
    </row>
    <row r="171" spans="1:6" s="8" customFormat="1" x14ac:dyDescent="0.2">
      <c r="A171" s="145">
        <v>32</v>
      </c>
      <c r="B171" s="146" t="s">
        <v>433</v>
      </c>
      <c r="C171" s="345">
        <v>160</v>
      </c>
      <c r="D171" s="147">
        <f>D172+D177+D185+D195+D196</f>
        <v>1311027</v>
      </c>
      <c r="E171" s="147">
        <f>E172+E177+E185+E195+E196</f>
        <v>1092535</v>
      </c>
      <c r="F171" s="150">
        <f t="shared" si="2"/>
        <v>83.334286784330146</v>
      </c>
    </row>
    <row r="172" spans="1:6" s="8" customFormat="1" x14ac:dyDescent="0.2">
      <c r="A172" s="145">
        <v>321</v>
      </c>
      <c r="B172" s="146" t="s">
        <v>3359</v>
      </c>
      <c r="C172" s="345">
        <v>161</v>
      </c>
      <c r="D172" s="147">
        <f>SUM(D173:D176)</f>
        <v>134671</v>
      </c>
      <c r="E172" s="147">
        <f>SUM(E173:E176)</f>
        <v>296149</v>
      </c>
      <c r="F172" s="150">
        <f t="shared" si="2"/>
        <v>219.90554759376556</v>
      </c>
    </row>
    <row r="173" spans="1:6" s="8" customFormat="1" x14ac:dyDescent="0.2">
      <c r="A173" s="145">
        <v>3211</v>
      </c>
      <c r="B173" s="146" t="s">
        <v>3243</v>
      </c>
      <c r="C173" s="345">
        <v>162</v>
      </c>
      <c r="D173" s="149">
        <v>17674</v>
      </c>
      <c r="E173" s="149">
        <v>24660</v>
      </c>
      <c r="F173" s="148">
        <f t="shared" si="2"/>
        <v>139.52698879710309</v>
      </c>
    </row>
    <row r="174" spans="1:6" s="8" customFormat="1" x14ac:dyDescent="0.2">
      <c r="A174" s="145">
        <v>3212</v>
      </c>
      <c r="B174" s="146" t="s">
        <v>108</v>
      </c>
      <c r="C174" s="345">
        <v>163</v>
      </c>
      <c r="D174" s="149">
        <v>109811</v>
      </c>
      <c r="E174" s="149">
        <v>267389</v>
      </c>
      <c r="F174" s="148">
        <f t="shared" si="2"/>
        <v>243.49928513536895</v>
      </c>
    </row>
    <row r="175" spans="1:6" s="8" customFormat="1" x14ac:dyDescent="0.2">
      <c r="A175" s="145">
        <v>3213</v>
      </c>
      <c r="B175" s="146" t="s">
        <v>2999</v>
      </c>
      <c r="C175" s="345">
        <v>164</v>
      </c>
      <c r="D175" s="149">
        <v>3250</v>
      </c>
      <c r="E175" s="149">
        <v>1100</v>
      </c>
      <c r="F175" s="148">
        <f t="shared" si="2"/>
        <v>33.846153846153847</v>
      </c>
    </row>
    <row r="176" spans="1:6" s="8" customFormat="1" x14ac:dyDescent="0.2">
      <c r="A176" s="145">
        <v>3214</v>
      </c>
      <c r="B176" s="146" t="s">
        <v>2998</v>
      </c>
      <c r="C176" s="345">
        <v>165</v>
      </c>
      <c r="D176" s="149">
        <v>3936</v>
      </c>
      <c r="E176" s="149">
        <v>3000</v>
      </c>
      <c r="F176" s="148">
        <f t="shared" si="2"/>
        <v>76.219512195121951</v>
      </c>
    </row>
    <row r="177" spans="1:6" s="8" customFormat="1" x14ac:dyDescent="0.2">
      <c r="A177" s="145">
        <v>322</v>
      </c>
      <c r="B177" s="146" t="s">
        <v>3360</v>
      </c>
      <c r="C177" s="345">
        <v>166</v>
      </c>
      <c r="D177" s="147">
        <f>SUM(D178:D184)</f>
        <v>488393</v>
      </c>
      <c r="E177" s="147">
        <f>SUM(E178:E184)</f>
        <v>571311</v>
      </c>
      <c r="F177" s="150">
        <f t="shared" si="2"/>
        <v>116.97772081090434</v>
      </c>
    </row>
    <row r="178" spans="1:6" s="8" customFormat="1" x14ac:dyDescent="0.2">
      <c r="A178" s="145">
        <v>3221</v>
      </c>
      <c r="B178" s="146" t="s">
        <v>3000</v>
      </c>
      <c r="C178" s="345">
        <v>167</v>
      </c>
      <c r="D178" s="149">
        <v>49521</v>
      </c>
      <c r="E178" s="149">
        <v>49574</v>
      </c>
      <c r="F178" s="148">
        <f t="shared" si="2"/>
        <v>100.10702530239696</v>
      </c>
    </row>
    <row r="179" spans="1:6" s="8" customFormat="1" x14ac:dyDescent="0.2">
      <c r="A179" s="145">
        <v>3222</v>
      </c>
      <c r="B179" s="146" t="s">
        <v>3001</v>
      </c>
      <c r="C179" s="345">
        <v>168</v>
      </c>
      <c r="D179" s="149">
        <v>222100</v>
      </c>
      <c r="E179" s="149">
        <v>234451</v>
      </c>
      <c r="F179" s="148">
        <f t="shared" si="2"/>
        <v>105.5610085547051</v>
      </c>
    </row>
    <row r="180" spans="1:6" s="8" customFormat="1" x14ac:dyDescent="0.2">
      <c r="A180" s="145">
        <v>3223</v>
      </c>
      <c r="B180" s="146" t="s">
        <v>3002</v>
      </c>
      <c r="C180" s="345">
        <v>169</v>
      </c>
      <c r="D180" s="149">
        <v>181724</v>
      </c>
      <c r="E180" s="149">
        <v>193624</v>
      </c>
      <c r="F180" s="148">
        <f t="shared" si="2"/>
        <v>106.54839206709075</v>
      </c>
    </row>
    <row r="181" spans="1:6" s="8" customFormat="1" x14ac:dyDescent="0.2">
      <c r="A181" s="145">
        <v>3224</v>
      </c>
      <c r="B181" s="146" t="s">
        <v>2236</v>
      </c>
      <c r="C181" s="345">
        <v>170</v>
      </c>
      <c r="D181" s="149">
        <v>6808</v>
      </c>
      <c r="E181" s="149">
        <v>10000</v>
      </c>
      <c r="F181" s="148">
        <f t="shared" si="2"/>
        <v>146.88601645123384</v>
      </c>
    </row>
    <row r="182" spans="1:6" s="8" customFormat="1" x14ac:dyDescent="0.2">
      <c r="A182" s="145">
        <v>3225</v>
      </c>
      <c r="B182" s="146" t="s">
        <v>504</v>
      </c>
      <c r="C182" s="345">
        <v>171</v>
      </c>
      <c r="D182" s="149">
        <v>25604</v>
      </c>
      <c r="E182" s="149">
        <v>82493</v>
      </c>
      <c r="F182" s="148">
        <f t="shared" si="2"/>
        <v>322.18793938447118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2636</v>
      </c>
      <c r="E184" s="149">
        <v>1169</v>
      </c>
      <c r="F184" s="148">
        <f t="shared" si="2"/>
        <v>44.347496206373293</v>
      </c>
    </row>
    <row r="185" spans="1:6" s="8" customFormat="1" x14ac:dyDescent="0.2">
      <c r="A185" s="145">
        <v>323</v>
      </c>
      <c r="B185" s="146" t="s">
        <v>2312</v>
      </c>
      <c r="C185" s="345">
        <v>174</v>
      </c>
      <c r="D185" s="147">
        <f>SUM(D186:D194)</f>
        <v>660538</v>
      </c>
      <c r="E185" s="147">
        <f>SUM(E186:E194)</f>
        <v>195487</v>
      </c>
      <c r="F185" s="150">
        <f t="shared" si="2"/>
        <v>29.59511791902964</v>
      </c>
    </row>
    <row r="186" spans="1:6" s="8" customFormat="1" x14ac:dyDescent="0.2">
      <c r="A186" s="145">
        <v>3231</v>
      </c>
      <c r="B186" s="146" t="s">
        <v>855</v>
      </c>
      <c r="C186" s="345">
        <v>175</v>
      </c>
      <c r="D186" s="149">
        <v>17164</v>
      </c>
      <c r="E186" s="149">
        <v>17069</v>
      </c>
      <c r="F186" s="148">
        <f t="shared" si="2"/>
        <v>99.446515963644828</v>
      </c>
    </row>
    <row r="187" spans="1:6" s="8" customFormat="1" x14ac:dyDescent="0.2">
      <c r="A187" s="145">
        <v>3232</v>
      </c>
      <c r="B187" s="146" t="s">
        <v>3870</v>
      </c>
      <c r="C187" s="345">
        <v>176</v>
      </c>
      <c r="D187" s="149">
        <v>564956</v>
      </c>
      <c r="E187" s="149">
        <v>87077</v>
      </c>
      <c r="F187" s="148">
        <f t="shared" si="2"/>
        <v>15.413058716077005</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36194</v>
      </c>
      <c r="E189" s="149">
        <v>39076</v>
      </c>
      <c r="F189" s="148">
        <f t="shared" si="2"/>
        <v>107.96264574238823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16058</v>
      </c>
      <c r="E191" s="149">
        <v>15849</v>
      </c>
      <c r="F191" s="148">
        <f t="shared" si="2"/>
        <v>98.698468053306769</v>
      </c>
    </row>
    <row r="192" spans="1:6" s="8" customFormat="1" x14ac:dyDescent="0.2">
      <c r="A192" s="145">
        <v>3237</v>
      </c>
      <c r="B192" s="146" t="s">
        <v>3875</v>
      </c>
      <c r="C192" s="345">
        <v>181</v>
      </c>
      <c r="D192" s="149">
        <v>1901</v>
      </c>
      <c r="E192" s="149">
        <v>14616</v>
      </c>
      <c r="F192" s="148">
        <f t="shared" si="2"/>
        <v>768.8584955286691</v>
      </c>
    </row>
    <row r="193" spans="1:6" s="8" customFormat="1" x14ac:dyDescent="0.2">
      <c r="A193" s="145">
        <v>3238</v>
      </c>
      <c r="B193" s="146" t="s">
        <v>702</v>
      </c>
      <c r="C193" s="345">
        <v>182</v>
      </c>
      <c r="D193" s="149">
        <v>4500</v>
      </c>
      <c r="E193" s="149">
        <v>4500</v>
      </c>
      <c r="F193" s="148">
        <f t="shared" si="2"/>
        <v>100</v>
      </c>
    </row>
    <row r="194" spans="1:6" s="8" customFormat="1" x14ac:dyDescent="0.2">
      <c r="A194" s="145">
        <v>3239</v>
      </c>
      <c r="B194" s="146" t="s">
        <v>703</v>
      </c>
      <c r="C194" s="345">
        <v>183</v>
      </c>
      <c r="D194" s="149">
        <v>19765</v>
      </c>
      <c r="E194" s="149">
        <v>17300</v>
      </c>
      <c r="F194" s="148">
        <f t="shared" si="2"/>
        <v>87.52845939792563</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27425</v>
      </c>
      <c r="E196" s="147">
        <f>SUM(E197:E203)</f>
        <v>29588</v>
      </c>
      <c r="F196" s="150">
        <f t="shared" si="2"/>
        <v>107.8869644484959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9001</v>
      </c>
      <c r="E198" s="149">
        <v>6445</v>
      </c>
      <c r="F198" s="148">
        <f t="shared" si="2"/>
        <v>71.603155204977213</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1000</v>
      </c>
      <c r="E200" s="149">
        <v>1490</v>
      </c>
      <c r="F200" s="148">
        <f t="shared" si="2"/>
        <v>149</v>
      </c>
    </row>
    <row r="201" spans="1:6" s="8" customFormat="1" x14ac:dyDescent="0.2">
      <c r="A201" s="145">
        <v>3295</v>
      </c>
      <c r="B201" s="146" t="s">
        <v>3585</v>
      </c>
      <c r="C201" s="345">
        <v>190</v>
      </c>
      <c r="D201" s="149">
        <v>10764</v>
      </c>
      <c r="E201" s="149">
        <v>12383</v>
      </c>
      <c r="F201" s="148">
        <f t="shared" si="2"/>
        <v>115.04087699739873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6660</v>
      </c>
      <c r="E203" s="149">
        <v>9270</v>
      </c>
      <c r="F203" s="148">
        <f t="shared" si="2"/>
        <v>139.18918918918919</v>
      </c>
    </row>
    <row r="204" spans="1:6" s="8" customFormat="1" x14ac:dyDescent="0.2">
      <c r="A204" s="145">
        <v>34</v>
      </c>
      <c r="B204" s="151" t="s">
        <v>435</v>
      </c>
      <c r="C204" s="345">
        <v>193</v>
      </c>
      <c r="D204" s="147">
        <f>D205+D210+D218</f>
        <v>2453</v>
      </c>
      <c r="E204" s="147">
        <f>E205+E210+E218</f>
        <v>2260</v>
      </c>
      <c r="F204" s="150">
        <f t="shared" si="2"/>
        <v>92.132083163473297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2453</v>
      </c>
      <c r="E218" s="147">
        <f>SUM(E219:E222)</f>
        <v>2260</v>
      </c>
      <c r="F218" s="150">
        <f t="shared" si="3"/>
        <v>92.132083163473297</v>
      </c>
    </row>
    <row r="219" spans="1:6" s="8" customFormat="1" x14ac:dyDescent="0.2">
      <c r="A219" s="145">
        <v>3431</v>
      </c>
      <c r="B219" s="151" t="s">
        <v>3587</v>
      </c>
      <c r="C219" s="345">
        <v>208</v>
      </c>
      <c r="D219" s="149">
        <v>2453</v>
      </c>
      <c r="E219" s="149">
        <v>2260</v>
      </c>
      <c r="F219" s="148">
        <f t="shared" si="3"/>
        <v>92.132083163473297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528371</v>
      </c>
      <c r="E257" s="147">
        <f>E258+E264</f>
        <v>524109</v>
      </c>
      <c r="F257" s="150">
        <f t="shared" si="3"/>
        <v>99.193369810228035</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528371</v>
      </c>
      <c r="E264" s="147">
        <f>SUM(E265:E267)</f>
        <v>524109</v>
      </c>
      <c r="F264" s="150">
        <f t="shared" si="3"/>
        <v>99.193369810228035</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528371</v>
      </c>
      <c r="E266" s="149">
        <v>524109</v>
      </c>
      <c r="F266" s="148">
        <f t="shared" si="3"/>
        <v>99.193369810228035</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5596311</v>
      </c>
      <c r="E292" s="147">
        <f>E159-E290+E291</f>
        <v>5724996</v>
      </c>
      <c r="F292" s="150">
        <f t="shared" si="4"/>
        <v>102.29946119863602</v>
      </c>
    </row>
    <row r="293" spans="1:6" s="8" customFormat="1" x14ac:dyDescent="0.2">
      <c r="A293" s="145" t="s">
        <v>1215</v>
      </c>
      <c r="B293" s="146" t="s">
        <v>3441</v>
      </c>
      <c r="C293" s="345">
        <v>282</v>
      </c>
      <c r="D293" s="147">
        <f>IF(D12&gt;=D292,D12-D292,0)</f>
        <v>33075</v>
      </c>
      <c r="E293" s="147">
        <f>IF(E12&gt;=E292,E12-E292,0)</f>
        <v>129012</v>
      </c>
      <c r="F293" s="150">
        <f t="shared" si="4"/>
        <v>390.05895691609976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15145</v>
      </c>
      <c r="E295" s="149"/>
      <c r="F295" s="148">
        <f t="shared" si="4"/>
        <v>0</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6313</v>
      </c>
      <c r="E297" s="149">
        <v>31022</v>
      </c>
      <c r="F297" s="148">
        <f t="shared" si="4"/>
        <v>491.39870109298272</v>
      </c>
    </row>
    <row r="298" spans="1:6" s="8" customFormat="1" x14ac:dyDescent="0.2">
      <c r="A298" s="145">
        <v>9661</v>
      </c>
      <c r="B298" s="146" t="s">
        <v>2651</v>
      </c>
      <c r="C298" s="345">
        <v>287</v>
      </c>
      <c r="D298" s="149">
        <v>5124</v>
      </c>
      <c r="E298" s="149">
        <v>4999</v>
      </c>
      <c r="F298" s="148">
        <f t="shared" si="4"/>
        <v>97.560499609679937</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798</v>
      </c>
      <c r="E301" s="147">
        <f>E302+E314+E347+E351</f>
        <v>798</v>
      </c>
      <c r="F301" s="150">
        <f t="shared" ref="F301:F364" si="5">IF(D301&lt;&gt;0,IF(E301/D301&gt;=100,"&gt;&gt;100",E301/D301*100),"-")</f>
        <v>100</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798</v>
      </c>
      <c r="E314" s="147">
        <f>E315+E320+E329+E334+E339+E342</f>
        <v>798</v>
      </c>
      <c r="F314" s="150">
        <f t="shared" si="5"/>
        <v>100</v>
      </c>
    </row>
    <row r="315" spans="1:6" s="8" customFormat="1" x14ac:dyDescent="0.2">
      <c r="A315" s="145">
        <v>721</v>
      </c>
      <c r="B315" s="146" t="s">
        <v>3242</v>
      </c>
      <c r="C315" s="345">
        <v>303</v>
      </c>
      <c r="D315" s="147">
        <f>SUM(D316:D319)</f>
        <v>798</v>
      </c>
      <c r="E315" s="147">
        <f>SUM(E316:E319)</f>
        <v>798</v>
      </c>
      <c r="F315" s="150">
        <f t="shared" si="5"/>
        <v>100</v>
      </c>
    </row>
    <row r="316" spans="1:6" s="8" customFormat="1" x14ac:dyDescent="0.2">
      <c r="A316" s="145">
        <v>7211</v>
      </c>
      <c r="B316" s="146" t="s">
        <v>382</v>
      </c>
      <c r="C316" s="345">
        <v>304</v>
      </c>
      <c r="D316" s="149">
        <v>798</v>
      </c>
      <c r="E316" s="149">
        <v>798</v>
      </c>
      <c r="F316" s="148">
        <f t="shared" si="5"/>
        <v>100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62968</v>
      </c>
      <c r="E353" s="147">
        <f>E354+E366+E399+E403+E405</f>
        <v>49328</v>
      </c>
      <c r="F353" s="150">
        <f t="shared" si="5"/>
        <v>78.338203531952729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62968</v>
      </c>
      <c r="E366" s="147">
        <f>E367+E372+E381+E386+E391+E394</f>
        <v>49328</v>
      </c>
      <c r="F366" s="150">
        <f t="shared" si="6"/>
        <v>78.338203531952729</v>
      </c>
    </row>
    <row r="367" spans="1:6" s="8" customFormat="1" x14ac:dyDescent="0.2">
      <c r="A367" s="145">
        <v>421</v>
      </c>
      <c r="B367" s="146" t="s">
        <v>1980</v>
      </c>
      <c r="C367" s="345">
        <v>355</v>
      </c>
      <c r="D367" s="147">
        <f>SUM(D368:D371)</f>
        <v>1274</v>
      </c>
      <c r="E367" s="147">
        <f>SUM(E368:E371)</f>
        <v>10000</v>
      </c>
      <c r="F367" s="150">
        <f t="shared" si="6"/>
        <v>784.92935635792776</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1274</v>
      </c>
      <c r="E369" s="149">
        <v>10000</v>
      </c>
      <c r="F369" s="148">
        <f t="shared" si="6"/>
        <v>784.92935635792776</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51565</v>
      </c>
      <c r="E372" s="147">
        <f>SUM(E373:E380)</f>
        <v>34062</v>
      </c>
      <c r="F372" s="150">
        <f t="shared" si="6"/>
        <v>66.056433627460493</v>
      </c>
    </row>
    <row r="373" spans="1:6" s="8" customFormat="1" x14ac:dyDescent="0.2">
      <c r="A373" s="145">
        <v>4221</v>
      </c>
      <c r="B373" s="146" t="s">
        <v>3941</v>
      </c>
      <c r="C373" s="345">
        <v>361</v>
      </c>
      <c r="D373" s="149">
        <v>48516</v>
      </c>
      <c r="E373" s="149">
        <v>34062</v>
      </c>
      <c r="F373" s="148">
        <f t="shared" si="6"/>
        <v>70.207766510017308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3049</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10129</v>
      </c>
      <c r="E386" s="147">
        <f>SUM(E387:E390)</f>
        <v>5266</v>
      </c>
      <c r="F386" s="150">
        <f t="shared" si="6"/>
        <v>51.989337545660973</v>
      </c>
    </row>
    <row r="387" spans="1:6" s="8" customFormat="1" x14ac:dyDescent="0.2">
      <c r="A387" s="145">
        <v>4241</v>
      </c>
      <c r="B387" s="146" t="s">
        <v>2886</v>
      </c>
      <c r="C387" s="345">
        <v>375</v>
      </c>
      <c r="D387" s="149">
        <v>10129</v>
      </c>
      <c r="E387" s="149">
        <v>5266</v>
      </c>
      <c r="F387" s="148">
        <f t="shared" si="6"/>
        <v>51.989337545660973</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62170</v>
      </c>
      <c r="E411" s="147">
        <f>IF(E353&gt;=E301, E353-E301, 0)</f>
        <v>48530</v>
      </c>
      <c r="F411" s="150">
        <f t="shared" si="6"/>
        <v>78.060157632298527</v>
      </c>
    </row>
    <row r="412" spans="1:6" s="8" customFormat="1" x14ac:dyDescent="0.2">
      <c r="A412" s="145">
        <v>92212</v>
      </c>
      <c r="B412" s="146" t="s">
        <v>1133</v>
      </c>
      <c r="C412" s="345">
        <v>400</v>
      </c>
      <c r="D412" s="149">
        <v>12632</v>
      </c>
      <c r="E412" s="149"/>
      <c r="F412" s="148">
        <f t="shared" si="6"/>
        <v>0</v>
      </c>
    </row>
    <row r="413" spans="1:6" s="8" customFormat="1" x14ac:dyDescent="0.2">
      <c r="A413" s="145">
        <v>92222</v>
      </c>
      <c r="B413" s="146" t="s">
        <v>2594</v>
      </c>
      <c r="C413" s="345">
        <v>401</v>
      </c>
      <c r="D413" s="149"/>
      <c r="E413" s="149">
        <v>1319</v>
      </c>
      <c r="F413" s="148" t="str">
        <f t="shared" si="6"/>
        <v>-</v>
      </c>
    </row>
    <row r="414" spans="1:6" s="8" customFormat="1" x14ac:dyDescent="0.2">
      <c r="A414" s="145">
        <v>97</v>
      </c>
      <c r="B414" s="146" t="s">
        <v>3304</v>
      </c>
      <c r="C414" s="345">
        <v>402</v>
      </c>
      <c r="D414" s="149">
        <v>16047</v>
      </c>
      <c r="E414" s="149">
        <v>13767</v>
      </c>
      <c r="F414" s="148">
        <f t="shared" si="6"/>
        <v>85.791736773228649</v>
      </c>
    </row>
    <row r="415" spans="1:6" s="8" customFormat="1" x14ac:dyDescent="0.2">
      <c r="A415" s="145" t="s">
        <v>1215</v>
      </c>
      <c r="B415" s="146" t="s">
        <v>1992</v>
      </c>
      <c r="C415" s="345">
        <v>403</v>
      </c>
      <c r="D415" s="147">
        <f>D12+D301</f>
        <v>5630184</v>
      </c>
      <c r="E415" s="147">
        <f>E12+E301</f>
        <v>5854806</v>
      </c>
      <c r="F415" s="150">
        <f t="shared" si="6"/>
        <v>103.98960318170774</v>
      </c>
    </row>
    <row r="416" spans="1:6" s="8" customFormat="1" x14ac:dyDescent="0.2">
      <c r="A416" s="145" t="s">
        <v>1215</v>
      </c>
      <c r="B416" s="146" t="s">
        <v>1993</v>
      </c>
      <c r="C416" s="345">
        <v>404</v>
      </c>
      <c r="D416" s="147">
        <f>D292+D353</f>
        <v>5659279</v>
      </c>
      <c r="E416" s="147">
        <f>E292+E353</f>
        <v>5774324</v>
      </c>
      <c r="F416" s="150">
        <f t="shared" si="6"/>
        <v>102.03285612884609</v>
      </c>
    </row>
    <row r="417" spans="1:6" s="8" customFormat="1" x14ac:dyDescent="0.2">
      <c r="A417" s="145" t="s">
        <v>1215</v>
      </c>
      <c r="B417" s="146" t="s">
        <v>1994</v>
      </c>
      <c r="C417" s="345">
        <v>405</v>
      </c>
      <c r="D417" s="147">
        <f>IF(D415&gt;=D416,D415-D416,0)</f>
        <v>0</v>
      </c>
      <c r="E417" s="147">
        <f>IF(E415&gt;=E416,E415-E416,0)</f>
        <v>80482</v>
      </c>
      <c r="F417" s="150" t="str">
        <f t="shared" si="6"/>
        <v>-</v>
      </c>
    </row>
    <row r="418" spans="1:6" s="8" customFormat="1" x14ac:dyDescent="0.2">
      <c r="A418" s="145" t="s">
        <v>1215</v>
      </c>
      <c r="B418" s="146" t="s">
        <v>1995</v>
      </c>
      <c r="C418" s="345">
        <v>406</v>
      </c>
      <c r="D418" s="147">
        <f>IF(D416&gt;=D415,D416-D415,0)</f>
        <v>29095</v>
      </c>
      <c r="E418" s="147">
        <f>IF(E416&gt;=E415,E416-E415,0)</f>
        <v>0</v>
      </c>
      <c r="F418" s="150">
        <f t="shared" si="6"/>
        <v>0</v>
      </c>
    </row>
    <row r="419" spans="1:6" s="8" customFormat="1" x14ac:dyDescent="0.2">
      <c r="A419" s="160" t="s">
        <v>1592</v>
      </c>
      <c r="B419" s="151" t="s">
        <v>1996</v>
      </c>
      <c r="C419" s="345">
        <v>407</v>
      </c>
      <c r="D419" s="147">
        <f>IF(D295-D296+D412-D413&gt;=0,D295-D296+D412-D413,0)</f>
        <v>27777</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1319</v>
      </c>
      <c r="F420" s="150" t="str">
        <f t="shared" si="6"/>
        <v>-</v>
      </c>
    </row>
    <row r="421" spans="1:6" s="8" customFormat="1" x14ac:dyDescent="0.2">
      <c r="A421" s="156" t="s">
        <v>1593</v>
      </c>
      <c r="B421" s="157" t="s">
        <v>1998</v>
      </c>
      <c r="C421" s="347">
        <v>409</v>
      </c>
      <c r="D421" s="161">
        <f>D297+D414</f>
        <v>22360</v>
      </c>
      <c r="E421" s="161">
        <f>E297+E414</f>
        <v>44789</v>
      </c>
      <c r="F421" s="162">
        <f t="shared" si="6"/>
        <v>200.30858676207512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5630184</v>
      </c>
      <c r="E642" s="147">
        <f>E415+E423</f>
        <v>5854806</v>
      </c>
      <c r="F642" s="148">
        <f t="shared" si="10"/>
        <v>103.98960318170774</v>
      </c>
    </row>
    <row r="643" spans="1:6" s="8" customFormat="1" x14ac:dyDescent="0.2">
      <c r="A643" s="145" t="s">
        <v>1215</v>
      </c>
      <c r="B643" s="146" t="s">
        <v>1246</v>
      </c>
      <c r="C643" s="345">
        <v>630</v>
      </c>
      <c r="D643" s="147">
        <f>D416+D531</f>
        <v>5659279</v>
      </c>
      <c r="E643" s="147">
        <f>E416+E531</f>
        <v>5774324</v>
      </c>
      <c r="F643" s="148">
        <f t="shared" si="10"/>
        <v>102.03285612884609</v>
      </c>
    </row>
    <row r="644" spans="1:6" s="8" customFormat="1" x14ac:dyDescent="0.2">
      <c r="A644" s="145" t="s">
        <v>1215</v>
      </c>
      <c r="B644" s="146" t="s">
        <v>1247</v>
      </c>
      <c r="C644" s="345">
        <v>631</v>
      </c>
      <c r="D644" s="147">
        <f>IF(D642&gt;=D643,D642-D643,0)</f>
        <v>0</v>
      </c>
      <c r="E644" s="147">
        <f>IF(E642&gt;=E643,E642-E643,0)</f>
        <v>80482</v>
      </c>
      <c r="F644" s="148" t="str">
        <f t="shared" si="10"/>
        <v>-</v>
      </c>
    </row>
    <row r="645" spans="1:6" s="8" customFormat="1" x14ac:dyDescent="0.2">
      <c r="A645" s="145" t="s">
        <v>1215</v>
      </c>
      <c r="B645" s="146" t="s">
        <v>1248</v>
      </c>
      <c r="C645" s="345">
        <v>632</v>
      </c>
      <c r="D645" s="147">
        <f>IF(D643&gt;=D642,D643-D642,0)</f>
        <v>29095</v>
      </c>
      <c r="E645" s="147">
        <f>IF(E643&gt;=E642,E643-E642,0)</f>
        <v>0</v>
      </c>
      <c r="F645" s="148">
        <f t="shared" si="10"/>
        <v>0</v>
      </c>
    </row>
    <row r="646" spans="1:6" s="8" customFormat="1" x14ac:dyDescent="0.2">
      <c r="A646" s="160" t="s">
        <v>2741</v>
      </c>
      <c r="B646" s="146" t="s">
        <v>1249</v>
      </c>
      <c r="C646" s="345">
        <v>633</v>
      </c>
      <c r="D646" s="147">
        <f>IF(D419-D420+D640-D641&gt;=0,D419-D420+D640-D641,0)</f>
        <v>27777</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1319</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79163</v>
      </c>
      <c r="F648" s="148" t="str">
        <f t="shared" si="10"/>
        <v>-</v>
      </c>
    </row>
    <row r="649" spans="1:6" s="8" customFormat="1" x14ac:dyDescent="0.2">
      <c r="A649" s="145" t="s">
        <v>1215</v>
      </c>
      <c r="B649" s="146" t="s">
        <v>176</v>
      </c>
      <c r="C649" s="345">
        <v>636</v>
      </c>
      <c r="D649" s="147">
        <f>IF(D645+D647-D644-D646&gt;=0,D645+D647-D644-D646,0)</f>
        <v>1318</v>
      </c>
      <c r="E649" s="147">
        <f>IF(E645+E647-E644-E646&gt;=0,E645+E647-E644-E646,0)</f>
        <v>0</v>
      </c>
      <c r="F649" s="148">
        <f t="shared" si="10"/>
        <v>0</v>
      </c>
    </row>
    <row r="650" spans="1:6" s="8" customFormat="1" ht="24" x14ac:dyDescent="0.2">
      <c r="A650" s="156" t="s">
        <v>3810</v>
      </c>
      <c r="B650" s="157" t="s">
        <v>177</v>
      </c>
      <c r="C650" s="347">
        <v>637</v>
      </c>
      <c r="D650" s="158">
        <v>320473</v>
      </c>
      <c r="E650" s="158">
        <v>314014</v>
      </c>
      <c r="F650" s="159">
        <f t="shared" si="10"/>
        <v>97.98454159944832</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168287</v>
      </c>
      <c r="E652" s="149">
        <v>16075</v>
      </c>
      <c r="F652" s="148">
        <f t="shared" ref="F652:F677" si="11">IF(D652&lt;&gt;0,IF(E652/D652&gt;=100,"&gt;&gt;100",E652/D652*100),"-")</f>
        <v>9.5521341517764302</v>
      </c>
    </row>
    <row r="653" spans="1:6" s="8" customFormat="1" x14ac:dyDescent="0.2">
      <c r="A653" s="145" t="s">
        <v>1208</v>
      </c>
      <c r="B653" s="146" t="s">
        <v>2750</v>
      </c>
      <c r="C653" s="345">
        <v>639</v>
      </c>
      <c r="D653" s="149">
        <v>1831825</v>
      </c>
      <c r="E653" s="149">
        <v>1745361</v>
      </c>
      <c r="F653" s="148">
        <f t="shared" si="11"/>
        <v>95.279898461916389</v>
      </c>
    </row>
    <row r="654" spans="1:6" s="8" customFormat="1" x14ac:dyDescent="0.2">
      <c r="A654" s="145" t="s">
        <v>1209</v>
      </c>
      <c r="B654" s="146" t="s">
        <v>3586</v>
      </c>
      <c r="C654" s="345">
        <v>640</v>
      </c>
      <c r="D654" s="149">
        <v>1984037</v>
      </c>
      <c r="E654" s="149">
        <v>1650461</v>
      </c>
      <c r="F654" s="148">
        <f t="shared" si="11"/>
        <v>83.187007097145866</v>
      </c>
    </row>
    <row r="655" spans="1:6" s="8" customFormat="1" x14ac:dyDescent="0.2">
      <c r="A655" s="145">
        <v>11</v>
      </c>
      <c r="B655" s="146" t="s">
        <v>181</v>
      </c>
      <c r="C655" s="345">
        <v>641</v>
      </c>
      <c r="D655" s="147">
        <f>+D652+D653-D654</f>
        <v>16075</v>
      </c>
      <c r="E655" s="147">
        <f>+E652+E653-E654</f>
        <v>110975</v>
      </c>
      <c r="F655" s="150">
        <f t="shared" si="11"/>
        <v>690.35769828926914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42</v>
      </c>
      <c r="E657" s="149">
        <v>46</v>
      </c>
      <c r="F657" s="148">
        <f t="shared" si="11"/>
        <v>109.52380952380953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35</v>
      </c>
      <c r="E659" s="149">
        <v>36</v>
      </c>
      <c r="F659" s="148">
        <f t="shared" si="11"/>
        <v>102.85714285714285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v>4</v>
      </c>
      <c r="E673" s="149"/>
      <c r="F673" s="148">
        <f t="shared" si="11"/>
        <v>0</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v>4210352</v>
      </c>
      <c r="F678" s="148"/>
    </row>
    <row r="679" spans="1:6" s="8" customFormat="1" x14ac:dyDescent="0.2">
      <c r="A679" s="152">
        <v>63613</v>
      </c>
      <c r="B679" s="163" t="s">
        <v>4078</v>
      </c>
      <c r="C679" s="345">
        <v>665</v>
      </c>
      <c r="D679" s="149">
        <v>3949980</v>
      </c>
      <c r="E679" s="149">
        <v>277721</v>
      </c>
      <c r="F679" s="148"/>
    </row>
    <row r="680" spans="1:6" s="8" customFormat="1" x14ac:dyDescent="0.2">
      <c r="A680" s="152">
        <v>63622</v>
      </c>
      <c r="B680" s="163" t="s">
        <v>4079</v>
      </c>
      <c r="C680" s="345">
        <v>666</v>
      </c>
      <c r="D680" s="149"/>
      <c r="E680" s="149">
        <v>103400</v>
      </c>
      <c r="F680" s="148"/>
    </row>
    <row r="681" spans="1:6" s="8" customFormat="1" x14ac:dyDescent="0.2">
      <c r="A681" s="152">
        <v>63623</v>
      </c>
      <c r="B681" s="164" t="s">
        <v>3136</v>
      </c>
      <c r="C681" s="345">
        <v>667</v>
      </c>
      <c r="D681" s="149">
        <v>30192</v>
      </c>
      <c r="E681" s="149"/>
      <c r="F681" s="148"/>
    </row>
    <row r="682" spans="1:6" s="8" customFormat="1" x14ac:dyDescent="0.2">
      <c r="A682" s="152">
        <v>63811</v>
      </c>
      <c r="B682" s="163" t="s">
        <v>3137</v>
      </c>
      <c r="C682" s="345">
        <v>668</v>
      </c>
      <c r="D682" s="149">
        <v>60418</v>
      </c>
      <c r="E682" s="149">
        <v>100511</v>
      </c>
      <c r="F682" s="148"/>
    </row>
    <row r="683" spans="1:6" s="8" customFormat="1" x14ac:dyDescent="0.2">
      <c r="A683" s="152">
        <v>63812</v>
      </c>
      <c r="B683" s="163" t="s">
        <v>3138</v>
      </c>
      <c r="C683" s="345">
        <v>669</v>
      </c>
      <c r="D683" s="149"/>
      <c r="E683" s="149">
        <v>2506</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136952</v>
      </c>
      <c r="E698" s="149">
        <v>136953</v>
      </c>
      <c r="F698" s="148">
        <f t="shared" si="12"/>
        <v>100.00073018283777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3125</v>
      </c>
      <c r="E700" s="149"/>
      <c r="F700" s="148"/>
    </row>
    <row r="701" spans="1:6" s="8" customFormat="1" x14ac:dyDescent="0.2">
      <c r="A701" s="145">
        <v>31214</v>
      </c>
      <c r="B701" s="146" t="s">
        <v>3796</v>
      </c>
      <c r="C701" s="345">
        <v>687</v>
      </c>
      <c r="D701" s="149"/>
      <c r="E701" s="149">
        <v>23626</v>
      </c>
      <c r="F701" s="148" t="str">
        <f>IF(D701&lt;&gt;0,IF(E701/D701&gt;=100,"&gt;&gt;100",E701/D701*100),"-")</f>
        <v>-</v>
      </c>
    </row>
    <row r="702" spans="1:6" s="8" customFormat="1" x14ac:dyDescent="0.2">
      <c r="A702" s="145">
        <v>31215</v>
      </c>
      <c r="B702" s="146" t="s">
        <v>1641</v>
      </c>
      <c r="C702" s="345">
        <v>688</v>
      </c>
      <c r="D702" s="149">
        <v>23563</v>
      </c>
      <c r="E702" s="149">
        <v>46398</v>
      </c>
      <c r="F702" s="148">
        <f>IF(D702&lt;&gt;0,IF(E702/D702&gt;=100,"&gt;&gt;100",E702/D702*100),"-")</f>
        <v>196.91041038916944</v>
      </c>
    </row>
    <row r="703" spans="1:6" s="8" customFormat="1" x14ac:dyDescent="0.2">
      <c r="A703" s="145">
        <v>32121</v>
      </c>
      <c r="B703" s="146" t="s">
        <v>3797</v>
      </c>
      <c r="C703" s="345">
        <v>689</v>
      </c>
      <c r="D703" s="149">
        <v>109811</v>
      </c>
      <c r="E703" s="149">
        <v>267389</v>
      </c>
      <c r="F703" s="148">
        <f>IF(D703&lt;&gt;0,IF(E703/D703&gt;=100,"&gt;&gt;100",E703/D703*100),"-")</f>
        <v>243.49928513536895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11870</v>
      </c>
      <c r="E705" s="149">
        <v>11474</v>
      </c>
      <c r="F705" s="148">
        <f>IF(D705&lt;&gt;0,IF(E705/D705&gt;=100,"&gt;&gt;100",E705/D705*100),"-")</f>
        <v>96.663858466722829</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1301</v>
      </c>
      <c r="E707" s="149"/>
      <c r="F707" s="148">
        <f>IF(D707&lt;&gt;0,IF(E707/D707&gt;=100,"&gt;&gt;100",E707/D707*100),"-")</f>
        <v>0</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5639</v>
      </c>
      <c r="E711" s="149">
        <v>3859</v>
      </c>
      <c r="F711" s="148">
        <f t="shared" si="13"/>
        <v>68.434119524738421</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528371</v>
      </c>
      <c r="E794" s="149">
        <v>524109</v>
      </c>
      <c r="F794" s="148">
        <f t="shared" si="14"/>
        <v>99.193369810228035</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BULIĆ</v>
      </c>
      <c r="D995" s="293"/>
      <c r="E995" s="293"/>
    </row>
    <row r="996" spans="1:5" ht="15" customHeight="1" x14ac:dyDescent="0.2">
      <c r="A996" s="291" t="str">
        <f>IF(RefStr!H27="","Telefon za kontakt: _________________","Telefon za kontakt: " &amp; RefStr!H27)</f>
        <v>Telefon za kontakt: 052867317</v>
      </c>
      <c r="C996" s="292"/>
    </row>
    <row r="997" spans="1:5" ht="15" customHeight="1" x14ac:dyDescent="0.2">
      <c r="A997" s="291" t="str">
        <f>IF(RefStr!H33="","Odgovorna osoba: _____________________________","Odgovorna osoba: " &amp; RefStr!H33)</f>
        <v>Odgovorna osoba: mr.sc.Nada Peršić,prof.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D242" sqref="D24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10637</v>
      </c>
      <c r="C4" s="414"/>
      <c r="D4" s="414"/>
      <c r="E4" s="415">
        <f>SUM(Skriveni!G977:G1286)</f>
        <v>15551364.762999998</v>
      </c>
      <c r="F4" s="416"/>
    </row>
    <row r="5" spans="1:6" ht="15" customHeight="1" x14ac:dyDescent="0.2">
      <c r="B5" s="413" t="str">
        <f>"Naziv: "&amp;IF(RefStr!B10&lt;&gt;"",RefStr!B10,"_______________________________________")</f>
        <v>Naziv: OSNOVNA ŠKOLA VLADIMIRA NAZORA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4556790</v>
      </c>
      <c r="E12" s="96">
        <f>E13+E74</f>
        <v>4497521</v>
      </c>
      <c r="F12" s="123">
        <f t="shared" ref="F12:F75" si="0">IF(D12&gt;0,IF(E12/D12&gt;=100,"&gt;&gt;100",E12/D12*100),"-")</f>
        <v>98.699325621764444</v>
      </c>
    </row>
    <row r="13" spans="1:6" s="3" customFormat="1" x14ac:dyDescent="0.2">
      <c r="A13" s="132">
        <v>0</v>
      </c>
      <c r="B13" s="314" t="s">
        <v>521</v>
      </c>
      <c r="C13" s="303">
        <v>2</v>
      </c>
      <c r="D13" s="97">
        <f>D14+D18+D57+D58+D62+D69</f>
        <v>4180240</v>
      </c>
      <c r="E13" s="97">
        <f>E14+E18+E57+E58+E62+E69</f>
        <v>4027743</v>
      </c>
      <c r="F13" s="124">
        <f t="shared" si="0"/>
        <v>96.35195586856257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4180240</v>
      </c>
      <c r="E18" s="97">
        <f>E19+E25+E35+E41+E47+E51</f>
        <v>4027743</v>
      </c>
      <c r="F18" s="124">
        <f t="shared" si="0"/>
        <v>96.35195586856257</v>
      </c>
    </row>
    <row r="19" spans="1:6" s="3" customFormat="1" x14ac:dyDescent="0.2">
      <c r="A19" s="315" t="s">
        <v>362</v>
      </c>
      <c r="B19" s="314" t="s">
        <v>3928</v>
      </c>
      <c r="C19" s="303">
        <v>8</v>
      </c>
      <c r="D19" s="97">
        <f>SUM(D20:D23)-D24</f>
        <v>3871943</v>
      </c>
      <c r="E19" s="97">
        <f>SUM(E20:E23)-E24</f>
        <v>3810594</v>
      </c>
      <c r="F19" s="124">
        <f t="shared" si="0"/>
        <v>98.415550022301474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6498478</v>
      </c>
      <c r="E21" s="94">
        <v>6508478</v>
      </c>
      <c r="F21" s="125">
        <f t="shared" si="0"/>
        <v>100.15388218595184</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2626535</v>
      </c>
      <c r="E24" s="94">
        <v>2697884</v>
      </c>
      <c r="F24" s="125">
        <f t="shared" si="0"/>
        <v>102.71646865547194</v>
      </c>
    </row>
    <row r="25" spans="1:6" s="3" customFormat="1" x14ac:dyDescent="0.2">
      <c r="A25" s="315" t="s">
        <v>1156</v>
      </c>
      <c r="B25" s="314" t="s">
        <v>1261</v>
      </c>
      <c r="C25" s="303">
        <v>14</v>
      </c>
      <c r="D25" s="97">
        <f>SUM(D26:D33)-D34</f>
        <v>171207</v>
      </c>
      <c r="E25" s="97">
        <f>SUM(E26:E33)-E34</f>
        <v>145464</v>
      </c>
      <c r="F25" s="124">
        <f t="shared" si="0"/>
        <v>84.963815731833392</v>
      </c>
    </row>
    <row r="26" spans="1:6" s="3" customFormat="1" x14ac:dyDescent="0.2">
      <c r="A26" s="132" t="s">
        <v>1157</v>
      </c>
      <c r="B26" s="314" t="s">
        <v>3941</v>
      </c>
      <c r="C26" s="303">
        <v>15</v>
      </c>
      <c r="D26" s="94">
        <v>589403</v>
      </c>
      <c r="E26" s="94">
        <v>535700</v>
      </c>
      <c r="F26" s="125">
        <f t="shared" si="0"/>
        <v>90.888577085627318</v>
      </c>
    </row>
    <row r="27" spans="1:6" s="3" customFormat="1" x14ac:dyDescent="0.2">
      <c r="A27" s="132" t="s">
        <v>1158</v>
      </c>
      <c r="B27" s="314" t="s">
        <v>3965</v>
      </c>
      <c r="C27" s="303">
        <v>16</v>
      </c>
      <c r="D27" s="94">
        <v>41507</v>
      </c>
      <c r="E27" s="94">
        <v>27345</v>
      </c>
      <c r="F27" s="125">
        <f t="shared" si="0"/>
        <v>65.880453899342285</v>
      </c>
    </row>
    <row r="28" spans="1:6" s="3" customFormat="1" x14ac:dyDescent="0.2">
      <c r="A28" s="132" t="s">
        <v>1159</v>
      </c>
      <c r="B28" s="314" t="s">
        <v>3943</v>
      </c>
      <c r="C28" s="303">
        <v>17</v>
      </c>
      <c r="D28" s="94">
        <v>26389</v>
      </c>
      <c r="E28" s="94">
        <v>26389</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25503</v>
      </c>
      <c r="E31" s="94">
        <v>25503</v>
      </c>
      <c r="F31" s="125">
        <f t="shared" si="0"/>
        <v>100</v>
      </c>
    </row>
    <row r="32" spans="1:6" s="3" customFormat="1" x14ac:dyDescent="0.2">
      <c r="A32" s="272" t="s">
        <v>2452</v>
      </c>
      <c r="B32" s="314" t="s">
        <v>3947</v>
      </c>
      <c r="C32" s="303">
        <v>21</v>
      </c>
      <c r="D32" s="94">
        <v>267793</v>
      </c>
      <c r="E32" s="94">
        <v>254185</v>
      </c>
      <c r="F32" s="125">
        <f t="shared" si="0"/>
        <v>94.918463141306901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779388</v>
      </c>
      <c r="E34" s="94">
        <v>723658</v>
      </c>
      <c r="F34" s="125">
        <f t="shared" si="0"/>
        <v>92.849517826807698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137090</v>
      </c>
      <c r="E41" s="97">
        <f>SUM(E42:E45)-E46</f>
        <v>71685</v>
      </c>
      <c r="F41" s="124">
        <f t="shared" si="0"/>
        <v>52.290466117149315</v>
      </c>
    </row>
    <row r="42" spans="1:6" s="3" customFormat="1" x14ac:dyDescent="0.2">
      <c r="A42" s="132" t="s">
        <v>2878</v>
      </c>
      <c r="B42" s="314" t="s">
        <v>2886</v>
      </c>
      <c r="C42" s="303">
        <v>31</v>
      </c>
      <c r="D42" s="94">
        <v>323419</v>
      </c>
      <c r="E42" s="94">
        <v>324506</v>
      </c>
      <c r="F42" s="125">
        <f t="shared" si="0"/>
        <v>100.33609651875742</v>
      </c>
    </row>
    <row r="43" spans="1:6" s="3" customFormat="1" x14ac:dyDescent="0.2">
      <c r="A43" s="132" t="s">
        <v>2879</v>
      </c>
      <c r="B43" s="314" t="s">
        <v>2884</v>
      </c>
      <c r="C43" s="303">
        <v>32</v>
      </c>
      <c r="D43" s="94">
        <v>1217</v>
      </c>
      <c r="E43" s="94">
        <v>1217</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187546</v>
      </c>
      <c r="E46" s="94">
        <v>254038</v>
      </c>
      <c r="F46" s="125">
        <f t="shared" si="0"/>
        <v>135.45370202510318</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352186</v>
      </c>
      <c r="E60" s="94">
        <v>421744</v>
      </c>
      <c r="F60" s="125">
        <f t="shared" si="0"/>
        <v>119.75035918520327</v>
      </c>
    </row>
    <row r="61" spans="1:6" s="3" customFormat="1" x14ac:dyDescent="0.2">
      <c r="A61" s="132" t="s">
        <v>456</v>
      </c>
      <c r="B61" s="314" t="s">
        <v>617</v>
      </c>
      <c r="C61" s="303">
        <v>50</v>
      </c>
      <c r="D61" s="94">
        <v>352186</v>
      </c>
      <c r="E61" s="94">
        <v>421744</v>
      </c>
      <c r="F61" s="125">
        <f t="shared" si="0"/>
        <v>119.75035918520327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376550</v>
      </c>
      <c r="E74" s="97">
        <f>E75+E84+E92+E123+E139+E151+E168+E169</f>
        <v>469778</v>
      </c>
      <c r="F74" s="124">
        <f t="shared" si="0"/>
        <v>124.75846501128669</v>
      </c>
    </row>
    <row r="75" spans="1:6" s="3" customFormat="1" x14ac:dyDescent="0.2">
      <c r="A75" s="272" t="s">
        <v>2744</v>
      </c>
      <c r="B75" s="314" t="s">
        <v>322</v>
      </c>
      <c r="C75" s="303">
        <v>64</v>
      </c>
      <c r="D75" s="97">
        <f>+D76+D81+D82+D83</f>
        <v>16075</v>
      </c>
      <c r="E75" s="97">
        <f>+E76+E81+E82+E83</f>
        <v>110975</v>
      </c>
      <c r="F75" s="124">
        <f t="shared" si="0"/>
        <v>690.35769828926914</v>
      </c>
    </row>
    <row r="76" spans="1:6" s="3" customFormat="1" x14ac:dyDescent="0.2">
      <c r="A76" s="132" t="s">
        <v>3429</v>
      </c>
      <c r="B76" s="317" t="s">
        <v>1885</v>
      </c>
      <c r="C76" s="303">
        <v>65</v>
      </c>
      <c r="D76" s="97">
        <f>SUM(D77:D80)</f>
        <v>16075</v>
      </c>
      <c r="E76" s="97">
        <f>SUM(E77:E80)</f>
        <v>110975</v>
      </c>
      <c r="F76" s="124">
        <f t="shared" ref="F76:F139" si="1">IF(D76&gt;0,IF(E76/D76&gt;=100,"&gt;&gt;100",E76/D76*100),"-")</f>
        <v>690.35769828926914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16075</v>
      </c>
      <c r="E78" s="94">
        <v>110975</v>
      </c>
      <c r="F78" s="125">
        <f t="shared" si="1"/>
        <v>690.35769828926914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23955</v>
      </c>
      <c r="E151" s="97">
        <f>SUM(E152:E154)+SUM(E162:E166)-E167</f>
        <v>31022</v>
      </c>
      <c r="F151" s="124">
        <f t="shared" si="2"/>
        <v>129.50114798580671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6314</v>
      </c>
      <c r="E154" s="97">
        <f>SUM(E155:E161)</f>
        <v>17510</v>
      </c>
      <c r="F154" s="124">
        <f t="shared" si="2"/>
        <v>277.32024073487491</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6314</v>
      </c>
      <c r="E160" s="94">
        <v>16740</v>
      </c>
      <c r="F160" s="125">
        <f t="shared" si="2"/>
        <v>265.12511878365535</v>
      </c>
    </row>
    <row r="161" spans="1:6" s="3" customFormat="1" x14ac:dyDescent="0.2">
      <c r="A161" s="272" t="s">
        <v>3869</v>
      </c>
      <c r="B161" s="317" t="s">
        <v>4237</v>
      </c>
      <c r="C161" s="303">
        <v>150</v>
      </c>
      <c r="D161" s="94"/>
      <c r="E161" s="94">
        <v>770</v>
      </c>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6715</v>
      </c>
      <c r="E163" s="94">
        <v>8513</v>
      </c>
      <c r="F163" s="125">
        <f t="shared" si="2"/>
        <v>126.77587490692478</v>
      </c>
    </row>
    <row r="164" spans="1:6" s="3" customFormat="1" x14ac:dyDescent="0.2">
      <c r="A164" s="272" t="s">
        <v>3805</v>
      </c>
      <c r="B164" s="317" t="s">
        <v>1338</v>
      </c>
      <c r="C164" s="303">
        <v>153</v>
      </c>
      <c r="D164" s="94">
        <v>5124</v>
      </c>
      <c r="E164" s="94">
        <v>4999</v>
      </c>
      <c r="F164" s="125">
        <f t="shared" si="2"/>
        <v>97.560499609679937</v>
      </c>
    </row>
    <row r="165" spans="1:6" s="3" customFormat="1" x14ac:dyDescent="0.2">
      <c r="A165" s="132" t="s">
        <v>1339</v>
      </c>
      <c r="B165" s="317" t="s">
        <v>1340</v>
      </c>
      <c r="C165" s="303">
        <v>154</v>
      </c>
      <c r="D165" s="94">
        <v>5802</v>
      </c>
      <c r="E165" s="94"/>
      <c r="F165" s="125">
        <f t="shared" si="2"/>
        <v>0</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16047</v>
      </c>
      <c r="E168" s="94">
        <v>13767</v>
      </c>
      <c r="F168" s="125">
        <f t="shared" si="2"/>
        <v>85.791736773228649</v>
      </c>
    </row>
    <row r="169" spans="1:6" s="3" customFormat="1" x14ac:dyDescent="0.2">
      <c r="A169" s="132" t="s">
        <v>3810</v>
      </c>
      <c r="B169" s="314" t="s">
        <v>4238</v>
      </c>
      <c r="C169" s="303">
        <v>158</v>
      </c>
      <c r="D169" s="97">
        <f>SUM(D170:D172)</f>
        <v>320473</v>
      </c>
      <c r="E169" s="97">
        <f>SUM(E170:E172)</f>
        <v>314014</v>
      </c>
      <c r="F169" s="124">
        <f t="shared" si="2"/>
        <v>97.98454159944832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320473</v>
      </c>
      <c r="E172" s="94">
        <v>314014</v>
      </c>
      <c r="F172" s="125">
        <f t="shared" si="2"/>
        <v>97.98454159944832</v>
      </c>
    </row>
    <row r="173" spans="1:6" s="3" customFormat="1" x14ac:dyDescent="0.2">
      <c r="A173" s="272"/>
      <c r="B173" s="314" t="s">
        <v>1068</v>
      </c>
      <c r="C173" s="303">
        <v>162</v>
      </c>
      <c r="D173" s="97">
        <f>D174+D234</f>
        <v>4556790</v>
      </c>
      <c r="E173" s="97">
        <f>E174+E234</f>
        <v>4497521</v>
      </c>
      <c r="F173" s="124">
        <f t="shared" si="2"/>
        <v>98.699325621764444</v>
      </c>
    </row>
    <row r="174" spans="1:6" s="3" customFormat="1" x14ac:dyDescent="0.2">
      <c r="A174" s="272" t="s">
        <v>3813</v>
      </c>
      <c r="B174" s="314" t="s">
        <v>1145</v>
      </c>
      <c r="C174" s="303">
        <v>163</v>
      </c>
      <c r="D174" s="97">
        <f>D175+D186+D187+D203+D231</f>
        <v>343669</v>
      </c>
      <c r="E174" s="97">
        <f>E175+E186+E187+E203+E231</f>
        <v>345826</v>
      </c>
      <c r="F174" s="124">
        <f t="shared" si="2"/>
        <v>100.62763880361626</v>
      </c>
    </row>
    <row r="175" spans="1:6" s="3" customFormat="1" x14ac:dyDescent="0.2">
      <c r="A175" s="272" t="s">
        <v>1181</v>
      </c>
      <c r="B175" s="314" t="s">
        <v>1547</v>
      </c>
      <c r="C175" s="303">
        <v>164</v>
      </c>
      <c r="D175" s="97">
        <f>SUM(D176:D178)+SUM(D182:D185)</f>
        <v>338222</v>
      </c>
      <c r="E175" s="97">
        <f>SUM(E176:E178)+SUM(E182:E185)</f>
        <v>344704</v>
      </c>
      <c r="F175" s="124">
        <f t="shared" si="2"/>
        <v>101.91649271780075</v>
      </c>
    </row>
    <row r="176" spans="1:6" s="3" customFormat="1" x14ac:dyDescent="0.2">
      <c r="A176" s="272" t="s">
        <v>1182</v>
      </c>
      <c r="B176" s="314" t="s">
        <v>1183</v>
      </c>
      <c r="C176" s="303">
        <v>165</v>
      </c>
      <c r="D176" s="94">
        <v>308446</v>
      </c>
      <c r="E176" s="94">
        <v>296713</v>
      </c>
      <c r="F176" s="125">
        <f t="shared" si="2"/>
        <v>96.196092671002376</v>
      </c>
    </row>
    <row r="177" spans="1:6" s="3" customFormat="1" x14ac:dyDescent="0.2">
      <c r="A177" s="272" t="s">
        <v>1184</v>
      </c>
      <c r="B177" s="314" t="s">
        <v>1185</v>
      </c>
      <c r="C177" s="303">
        <v>166</v>
      </c>
      <c r="D177" s="94">
        <v>29424</v>
      </c>
      <c r="E177" s="94">
        <v>47991</v>
      </c>
      <c r="F177" s="125">
        <f t="shared" si="2"/>
        <v>163.10154975530179</v>
      </c>
    </row>
    <row r="178" spans="1:6" s="3" customFormat="1" x14ac:dyDescent="0.2">
      <c r="A178" s="272" t="s">
        <v>1186</v>
      </c>
      <c r="B178" s="317" t="s">
        <v>2842</v>
      </c>
      <c r="C178" s="303">
        <v>167</v>
      </c>
      <c r="D178" s="97">
        <f>SUM(D179:D181)</f>
        <v>352</v>
      </c>
      <c r="E178" s="97">
        <f>SUM(E179:E181)</f>
        <v>0</v>
      </c>
      <c r="F178" s="124">
        <f t="shared" si="2"/>
        <v>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352</v>
      </c>
      <c r="E181" s="94"/>
      <c r="F181" s="125">
        <f t="shared" si="2"/>
        <v>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v>5447</v>
      </c>
      <c r="E186" s="94">
        <v>1122</v>
      </c>
      <c r="F186" s="125">
        <f t="shared" si="2"/>
        <v>20.598494584174777</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4213121</v>
      </c>
      <c r="E234" s="97">
        <f>+E235+E243-E247+E251+E252+E253</f>
        <v>4151695</v>
      </c>
      <c r="F234" s="124">
        <f t="shared" si="3"/>
        <v>98.542030955199237</v>
      </c>
    </row>
    <row r="235" spans="1:6" s="3" customFormat="1" x14ac:dyDescent="0.2">
      <c r="A235" s="132" t="s">
        <v>1279</v>
      </c>
      <c r="B235" s="314" t="s">
        <v>3395</v>
      </c>
      <c r="C235" s="303">
        <v>224</v>
      </c>
      <c r="D235" s="97">
        <f>D236-D239</f>
        <v>4180240</v>
      </c>
      <c r="E235" s="97">
        <f>E236-E239</f>
        <v>4027744</v>
      </c>
      <c r="F235" s="124">
        <f t="shared" si="3"/>
        <v>96.351979790634033</v>
      </c>
    </row>
    <row r="236" spans="1:6" s="3" customFormat="1" x14ac:dyDescent="0.2">
      <c r="A236" s="132" t="s">
        <v>1280</v>
      </c>
      <c r="B236" s="314" t="s">
        <v>3396</v>
      </c>
      <c r="C236" s="303">
        <v>225</v>
      </c>
      <c r="D236" s="97">
        <f>SUM(D237:D238)</f>
        <v>4180240</v>
      </c>
      <c r="E236" s="97">
        <f>SUM(E237:E238)</f>
        <v>4027744</v>
      </c>
      <c r="F236" s="124">
        <f t="shared" si="3"/>
        <v>96.351979790634033</v>
      </c>
    </row>
    <row r="237" spans="1:6" s="3" customFormat="1" x14ac:dyDescent="0.2">
      <c r="A237" s="132" t="s">
        <v>1281</v>
      </c>
      <c r="B237" s="314" t="s">
        <v>1282</v>
      </c>
      <c r="C237" s="303">
        <v>226</v>
      </c>
      <c r="D237" s="94">
        <v>3989634</v>
      </c>
      <c r="E237" s="94">
        <v>3823659</v>
      </c>
      <c r="F237" s="125">
        <f t="shared" si="3"/>
        <v>95.839843955610974</v>
      </c>
    </row>
    <row r="238" spans="1:6" s="3" customFormat="1" x14ac:dyDescent="0.2">
      <c r="A238" s="132" t="s">
        <v>1283</v>
      </c>
      <c r="B238" s="314" t="s">
        <v>1284</v>
      </c>
      <c r="C238" s="303">
        <v>227</v>
      </c>
      <c r="D238" s="94">
        <v>190606</v>
      </c>
      <c r="E238" s="94">
        <v>204085</v>
      </c>
      <c r="F238" s="125">
        <f t="shared" si="3"/>
        <v>107.07165566666316</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48219</v>
      </c>
      <c r="E243" s="97">
        <f>SUM(E244:E246)</f>
        <v>110957</v>
      </c>
      <c r="F243" s="124">
        <f t="shared" si="3"/>
        <v>230.11053734005267</v>
      </c>
    </row>
    <row r="244" spans="1:6" s="3" customFormat="1" x14ac:dyDescent="0.2">
      <c r="A244" s="132" t="s">
        <v>2861</v>
      </c>
      <c r="B244" s="314" t="s">
        <v>4121</v>
      </c>
      <c r="C244" s="303">
        <v>233</v>
      </c>
      <c r="D244" s="94">
        <v>48219</v>
      </c>
      <c r="E244" s="94">
        <v>110957</v>
      </c>
      <c r="F244" s="125">
        <f t="shared" si="3"/>
        <v>230.11053734005267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49538</v>
      </c>
      <c r="E247" s="97">
        <f>SUM(E248:E250)</f>
        <v>31795</v>
      </c>
      <c r="F247" s="124">
        <f t="shared" si="3"/>
        <v>64.183051394888764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49538</v>
      </c>
      <c r="E249" s="94">
        <v>31795</v>
      </c>
      <c r="F249" s="125">
        <f t="shared" si="3"/>
        <v>64.183051394888764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18153</v>
      </c>
      <c r="E251" s="94">
        <v>31022</v>
      </c>
      <c r="F251" s="125">
        <f t="shared" si="3"/>
        <v>170.89186360381203</v>
      </c>
    </row>
    <row r="252" spans="1:6" s="3" customFormat="1" x14ac:dyDescent="0.2">
      <c r="A252" s="132" t="s">
        <v>2595</v>
      </c>
      <c r="B252" s="317" t="s">
        <v>1574</v>
      </c>
      <c r="C252" s="303">
        <v>241</v>
      </c>
      <c r="D252" s="94">
        <v>16047</v>
      </c>
      <c r="E252" s="94">
        <v>13767</v>
      </c>
      <c r="F252" s="125">
        <f t="shared" si="3"/>
        <v>85.791736773228649</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23954</v>
      </c>
      <c r="E260" s="94">
        <v>31022</v>
      </c>
      <c r="F260" s="125">
        <f t="shared" si="4"/>
        <v>129.5065542289388</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16047</v>
      </c>
      <c r="E263" s="94">
        <v>13767</v>
      </c>
      <c r="F263" s="125">
        <f t="shared" si="4"/>
        <v>85.791736773228649</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338222</v>
      </c>
      <c r="E288" s="94">
        <v>344704</v>
      </c>
      <c r="F288" s="125">
        <f t="shared" si="4"/>
        <v>101.91649271780075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5447</v>
      </c>
      <c r="E290" s="94">
        <v>1122</v>
      </c>
      <c r="F290" s="125">
        <f t="shared" si="4"/>
        <v>20.598494584174777</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BULIĆ</v>
      </c>
      <c r="B325" s="291"/>
      <c r="D325" s="293"/>
      <c r="E325" s="293"/>
      <c r="F325" s="291"/>
      <c r="G325" s="307"/>
    </row>
    <row r="326" spans="1:7" s="292" customFormat="1" ht="15" customHeight="1" x14ac:dyDescent="0.2">
      <c r="A326" s="291" t="str">
        <f>IF(RefStr!H27="","Telefon za kontakt: _________________","Telefon za kontakt: " &amp; RefStr!H27)</f>
        <v>Telefon za kontakt: 052867317</v>
      </c>
      <c r="B326" s="291"/>
      <c r="F326" s="291"/>
      <c r="G326" s="307"/>
    </row>
    <row r="327" spans="1:7" s="292" customFormat="1" ht="15" customHeight="1" x14ac:dyDescent="0.2">
      <c r="A327" s="291" t="str">
        <f>IF(RefStr!H33="","Odgovorna osoba: _____________________________","Odgovorna osoba: " &amp; RefStr!H33)</f>
        <v>Odgovorna osoba: mr.sc.Nada Peršić,prof.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10637</v>
      </c>
      <c r="C4" s="414"/>
      <c r="D4" s="414"/>
      <c r="E4" s="415">
        <f>SUM(Skriveni!G1287:G1423)</f>
        <v>8042627.3250000011</v>
      </c>
      <c r="F4" s="416"/>
    </row>
    <row r="5" spans="1:6" ht="15" customHeight="1" x14ac:dyDescent="0.2">
      <c r="B5" s="413" t="str">
        <f>"Naziv: "&amp;IF(RefStr!B10&lt;&gt;"",RefStr!B10,"_______________________________________")</f>
        <v>Naziv: OSNOVNA ŠKOLA VLADIMIRA NAZORA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5659279</v>
      </c>
      <c r="E121" s="97">
        <f>E122+E125+E128+E129+SUM(E132:E135)</f>
        <v>5774324</v>
      </c>
      <c r="F121" s="125">
        <f t="shared" si="1"/>
        <v>102.03285612884609</v>
      </c>
    </row>
    <row r="122" spans="1:6" s="3" customFormat="1" x14ac:dyDescent="0.2">
      <c r="A122" s="132" t="s">
        <v>2919</v>
      </c>
      <c r="B122" s="105" t="s">
        <v>3973</v>
      </c>
      <c r="C122" s="303">
        <v>111</v>
      </c>
      <c r="D122" s="97">
        <f>SUM(D123:D124)</f>
        <v>5517335</v>
      </c>
      <c r="E122" s="97">
        <f>SUM(E123:E124)</f>
        <v>5539873</v>
      </c>
      <c r="F122" s="125">
        <f t="shared" si="1"/>
        <v>100.40849431836203</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5517335</v>
      </c>
      <c r="E124" s="94">
        <v>5539873</v>
      </c>
      <c r="F124" s="125">
        <f t="shared" si="1"/>
        <v>100.40849431836203</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141944</v>
      </c>
      <c r="E133" s="94">
        <v>234451</v>
      </c>
      <c r="F133" s="125">
        <f t="shared" si="1"/>
        <v>165.17147607507187</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5659279</v>
      </c>
      <c r="E148" s="107">
        <f>E12+E29+E35+E42+E82+E89+E96+E114+E121+E136</f>
        <v>5774324</v>
      </c>
      <c r="F148" s="126">
        <f t="shared" si="2"/>
        <v>102.03285612884609</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BULIĆ</v>
      </c>
      <c r="B151" s="291"/>
      <c r="D151" s="293"/>
      <c r="E151" s="293"/>
      <c r="F151" s="291"/>
      <c r="G151" s="307"/>
    </row>
    <row r="152" spans="1:7" s="292" customFormat="1" ht="15" customHeight="1" x14ac:dyDescent="0.2">
      <c r="A152" s="291" t="str">
        <f>IF(RefStr!H27="","Telefon za kontakt: _________________","Telefon za kontakt: " &amp; RefStr!H27)</f>
        <v>Telefon za kontakt: 052867317</v>
      </c>
      <c r="B152" s="291"/>
      <c r="E152" s="291"/>
      <c r="F152" s="291"/>
      <c r="G152" s="307"/>
    </row>
    <row r="153" spans="1:7" s="292" customFormat="1" ht="15" customHeight="1" x14ac:dyDescent="0.2">
      <c r="A153" s="291" t="str">
        <f>IF(RefStr!H33="","Odgovorna osoba: _____________________________","Odgovorna osoba: " &amp; RefStr!H33)</f>
        <v>Odgovorna osoba: mr.sc.Nada Peršić,prof.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10637</v>
      </c>
      <c r="C4" s="450"/>
      <c r="D4" s="415">
        <f>SUM(Skriveni!G1424:G1467)</f>
        <v>0</v>
      </c>
      <c r="E4" s="416"/>
    </row>
    <row r="5" spans="1:6" ht="15" customHeight="1" x14ac:dyDescent="0.2">
      <c r="B5" s="413" t="str">
        <f>"Naziv: "&amp;IF(RefStr!B10&lt;&gt;"",RefStr!B10,"_______________________________________")</f>
        <v>Naziv: OSNOVNA ŠKOLA VLADIMIRA NAZORA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BULIĆ</v>
      </c>
      <c r="B59" s="291"/>
      <c r="D59" s="293"/>
      <c r="E59" s="293"/>
      <c r="F59" s="291"/>
      <c r="G59" s="307"/>
    </row>
    <row r="60" spans="1:7" s="292" customFormat="1" ht="15" customHeight="1" x14ac:dyDescent="0.2">
      <c r="A60" s="291" t="str">
        <f>IF(RefStr!H27="","Telefon za kontakt: _________________","Telefon za kontakt: " &amp; RefStr!H27)</f>
        <v>Telefon za kontakt: 052867317</v>
      </c>
      <c r="B60" s="291"/>
      <c r="F60" s="291"/>
      <c r="G60" s="307"/>
    </row>
    <row r="61" spans="1:7" s="292" customFormat="1" ht="15" customHeight="1" x14ac:dyDescent="0.2">
      <c r="A61" s="291" t="str">
        <f>IF(RefStr!H33="","Odgovorna osoba: _____________________________","Odgovorna osoba: " &amp; RefStr!H33)</f>
        <v>Odgovorna osoba: mr.sc.Nada Peršić,prof.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21" sqref="D2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10637</v>
      </c>
      <c r="C4" s="415">
        <f>SUM(Skriveni!G1468:G1561)</f>
        <v>502209.40800000005</v>
      </c>
      <c r="D4" s="416"/>
    </row>
    <row r="5" spans="1:5" s="23" customFormat="1" ht="15" customHeight="1" x14ac:dyDescent="0.2">
      <c r="B5" s="98" t="str">
        <f>"Naziv: "&amp;IF(RefStr!B10&lt;&gt;"",RefStr!B10,"_______________________________________")</f>
        <v>Naziv: OSNOVNA ŠKOLA VLADIMIRA NAZORA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343669</v>
      </c>
    </row>
    <row r="13" spans="1:5" s="2" customFormat="1" x14ac:dyDescent="0.2">
      <c r="A13" s="270"/>
      <c r="B13" s="271" t="s">
        <v>2062</v>
      </c>
      <c r="C13" s="264">
        <v>2</v>
      </c>
      <c r="D13" s="140">
        <f>D14+D15+D23+D24</f>
        <v>5760963</v>
      </c>
    </row>
    <row r="14" spans="1:5" s="2" customFormat="1" x14ac:dyDescent="0.2">
      <c r="A14" s="270"/>
      <c r="B14" s="271" t="s">
        <v>4041</v>
      </c>
      <c r="C14" s="264">
        <v>3</v>
      </c>
      <c r="D14" s="141"/>
    </row>
    <row r="15" spans="1:5" s="2" customFormat="1" x14ac:dyDescent="0.2">
      <c r="A15" s="270" t="s">
        <v>1181</v>
      </c>
      <c r="B15" s="271" t="s">
        <v>3078</v>
      </c>
      <c r="C15" s="264">
        <v>4</v>
      </c>
      <c r="D15" s="140">
        <f>SUM(D16:D22)</f>
        <v>5719689</v>
      </c>
    </row>
    <row r="16" spans="1:5" s="2" customFormat="1" x14ac:dyDescent="0.2">
      <c r="A16" s="272" t="s">
        <v>1182</v>
      </c>
      <c r="B16" s="273" t="s">
        <v>1183</v>
      </c>
      <c r="C16" s="264">
        <v>5</v>
      </c>
      <c r="D16" s="141">
        <v>4100458</v>
      </c>
    </row>
    <row r="17" spans="1:4" s="2" customFormat="1" x14ac:dyDescent="0.2">
      <c r="A17" s="272" t="s">
        <v>1184</v>
      </c>
      <c r="B17" s="273" t="s">
        <v>1185</v>
      </c>
      <c r="C17" s="264">
        <v>6</v>
      </c>
      <c r="D17" s="141">
        <v>1070928</v>
      </c>
    </row>
    <row r="18" spans="1:4" s="2" customFormat="1" x14ac:dyDescent="0.2">
      <c r="A18" s="272" t="s">
        <v>1186</v>
      </c>
      <c r="B18" s="273" t="s">
        <v>1187</v>
      </c>
      <c r="C18" s="264">
        <v>7</v>
      </c>
      <c r="D18" s="141">
        <v>2260</v>
      </c>
    </row>
    <row r="19" spans="1:4" s="2" customFormat="1" x14ac:dyDescent="0.2">
      <c r="A19" s="272" t="s">
        <v>1188</v>
      </c>
      <c r="B19" s="273" t="s">
        <v>1189</v>
      </c>
      <c r="C19" s="264">
        <v>8</v>
      </c>
      <c r="D19" s="141"/>
    </row>
    <row r="20" spans="1:4" s="2" customFormat="1" x14ac:dyDescent="0.2">
      <c r="A20" s="272" t="s">
        <v>1190</v>
      </c>
      <c r="B20" s="273" t="s">
        <v>1191</v>
      </c>
      <c r="C20" s="264">
        <v>9</v>
      </c>
      <c r="D20" s="141">
        <v>522316</v>
      </c>
    </row>
    <row r="21" spans="1:4" s="2" customFormat="1" x14ac:dyDescent="0.2">
      <c r="A21" s="272" t="s">
        <v>1192</v>
      </c>
      <c r="B21" s="273" t="s">
        <v>2983</v>
      </c>
      <c r="C21" s="264">
        <v>10</v>
      </c>
      <c r="D21" s="141"/>
    </row>
    <row r="22" spans="1:4" s="2" customFormat="1" x14ac:dyDescent="0.2">
      <c r="A22" s="272" t="s">
        <v>1193</v>
      </c>
      <c r="B22" s="273" t="s">
        <v>3032</v>
      </c>
      <c r="C22" s="264">
        <v>11</v>
      </c>
      <c r="D22" s="141">
        <v>23727</v>
      </c>
    </row>
    <row r="23" spans="1:4" s="2" customFormat="1" x14ac:dyDescent="0.2">
      <c r="A23" s="270" t="s">
        <v>3033</v>
      </c>
      <c r="B23" s="271" t="s">
        <v>3034</v>
      </c>
      <c r="C23" s="264">
        <v>12</v>
      </c>
      <c r="D23" s="141">
        <v>41274</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5758806</v>
      </c>
    </row>
    <row r="31" spans="1:4" s="2" customFormat="1" x14ac:dyDescent="0.2">
      <c r="A31" s="272"/>
      <c r="B31" s="271" t="s">
        <v>4041</v>
      </c>
      <c r="C31" s="264">
        <v>20</v>
      </c>
      <c r="D31" s="141"/>
    </row>
    <row r="32" spans="1:4" s="2" customFormat="1" x14ac:dyDescent="0.2">
      <c r="A32" s="270" t="s">
        <v>1181</v>
      </c>
      <c r="B32" s="271" t="s">
        <v>3081</v>
      </c>
      <c r="C32" s="264">
        <v>21</v>
      </c>
      <c r="D32" s="140">
        <f>SUM(D33:D39)</f>
        <v>5713207</v>
      </c>
    </row>
    <row r="33" spans="1:4" s="2" customFormat="1" x14ac:dyDescent="0.2">
      <c r="A33" s="272" t="s">
        <v>1182</v>
      </c>
      <c r="B33" s="273" t="s">
        <v>1183</v>
      </c>
      <c r="C33" s="264">
        <v>22</v>
      </c>
      <c r="D33" s="141">
        <v>4112192</v>
      </c>
    </row>
    <row r="34" spans="1:4" s="2" customFormat="1" x14ac:dyDescent="0.2">
      <c r="A34" s="272" t="s">
        <v>1184</v>
      </c>
      <c r="B34" s="273" t="s">
        <v>1185</v>
      </c>
      <c r="C34" s="264">
        <v>23</v>
      </c>
      <c r="D34" s="141">
        <v>1052362</v>
      </c>
    </row>
    <row r="35" spans="1:4" s="2" customFormat="1" x14ac:dyDescent="0.2">
      <c r="A35" s="272" t="s">
        <v>1186</v>
      </c>
      <c r="B35" s="273" t="s">
        <v>1187</v>
      </c>
      <c r="C35" s="264">
        <v>24</v>
      </c>
      <c r="D35" s="141">
        <v>2612</v>
      </c>
    </row>
    <row r="36" spans="1:4" s="2" customFormat="1" x14ac:dyDescent="0.2">
      <c r="A36" s="272" t="s">
        <v>1188</v>
      </c>
      <c r="B36" s="273" t="s">
        <v>1189</v>
      </c>
      <c r="C36" s="264">
        <v>25</v>
      </c>
      <c r="D36" s="141"/>
    </row>
    <row r="37" spans="1:4" s="2" customFormat="1" x14ac:dyDescent="0.2">
      <c r="A37" s="272" t="s">
        <v>1190</v>
      </c>
      <c r="B37" s="273" t="s">
        <v>1191</v>
      </c>
      <c r="C37" s="264">
        <v>26</v>
      </c>
      <c r="D37" s="141">
        <v>522317</v>
      </c>
    </row>
    <row r="38" spans="1:4" s="2" customFormat="1" x14ac:dyDescent="0.2">
      <c r="A38" s="272" t="s">
        <v>1192</v>
      </c>
      <c r="B38" s="273" t="s">
        <v>2983</v>
      </c>
      <c r="C38" s="264">
        <v>27</v>
      </c>
      <c r="D38" s="141">
        <v>23724</v>
      </c>
    </row>
    <row r="39" spans="1:4" s="2" customFormat="1" x14ac:dyDescent="0.2">
      <c r="A39" s="272" t="s">
        <v>1193</v>
      </c>
      <c r="B39" s="273" t="s">
        <v>3032</v>
      </c>
      <c r="C39" s="264">
        <v>28</v>
      </c>
      <c r="D39" s="141"/>
    </row>
    <row r="40" spans="1:4" s="2" customFormat="1" x14ac:dyDescent="0.2">
      <c r="A40" s="275" t="s">
        <v>3033</v>
      </c>
      <c r="B40" s="271" t="s">
        <v>3034</v>
      </c>
      <c r="C40" s="264">
        <v>29</v>
      </c>
      <c r="D40" s="141">
        <v>45599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345826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345826</v>
      </c>
    </row>
    <row r="102" spans="1:5" s="2" customFormat="1" x14ac:dyDescent="0.2">
      <c r="A102" s="272"/>
      <c r="B102" s="280" t="s">
        <v>4041</v>
      </c>
      <c r="C102" s="264">
        <v>91</v>
      </c>
      <c r="D102" s="141"/>
    </row>
    <row r="103" spans="1:5" s="2" customFormat="1" x14ac:dyDescent="0.2">
      <c r="A103" s="272" t="s">
        <v>1181</v>
      </c>
      <c r="B103" s="280" t="s">
        <v>1365</v>
      </c>
      <c r="C103" s="264">
        <v>92</v>
      </c>
      <c r="D103" s="141">
        <v>344704</v>
      </c>
    </row>
    <row r="104" spans="1:5" s="2" customFormat="1" x14ac:dyDescent="0.2">
      <c r="A104" s="272" t="s">
        <v>3033</v>
      </c>
      <c r="B104" s="280" t="s">
        <v>3034</v>
      </c>
      <c r="C104" s="264">
        <v>93</v>
      </c>
      <c r="D104" s="141">
        <v>1122</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BULIĆ</v>
      </c>
      <c r="B109" s="291"/>
      <c r="C109" s="293"/>
      <c r="D109" s="293"/>
      <c r="E109" s="291"/>
    </row>
    <row r="110" spans="1:5" s="292" customFormat="1" ht="15" customHeight="1" x14ac:dyDescent="0.2">
      <c r="A110" s="291" t="str">
        <f>IF(RefStr!H27="","Telefon za kontakt: _________________","Telefon za kontakt: " &amp; RefStr!H27)</f>
        <v>Telefon za kontakt: 052867317</v>
      </c>
      <c r="B110" s="291"/>
      <c r="E110" s="291"/>
    </row>
    <row r="111" spans="1:5" s="292" customFormat="1" ht="15" customHeight="1" x14ac:dyDescent="0.2">
      <c r="A111" s="291" t="str">
        <f>IF(RefStr!H33="","Odgovorna osoba: _____________________________","Odgovorna osoba: " &amp; RefStr!H33)</f>
        <v>Odgovorna osoba: mr.sc.Nada Peršić,prof.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10637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2019-01-29T06:27:32Z</cp:lastPrinted>
  <dcterms:created xsi:type="dcterms:W3CDTF">2001-11-21T09:32:18Z</dcterms:created>
  <dcterms:modified xsi:type="dcterms:W3CDTF">2019-02-04T13:16:40Z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