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nalitika proračun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<sst xmlns="http://schemas.openxmlformats.org/spreadsheetml/2006/main" count="123" uniqueCount="113">
  <si>
    <t/>
  </si>
  <si>
    <t>BROJ KONTA</t>
  </si>
  <si>
    <t>VRSTA PRIHODA / PRIMITAKA</t>
  </si>
  <si>
    <t>PROJEKCIJA</t>
  </si>
  <si>
    <t>INDEKS</t>
  </si>
  <si>
    <t>3</t>
  </si>
  <si>
    <t>4</t>
  </si>
  <si>
    <t>6</t>
  </si>
  <si>
    <t>2/1</t>
  </si>
  <si>
    <t>Prihodi poslovanja</t>
  </si>
  <si>
    <t>Rashodi poslovanja</t>
  </si>
  <si>
    <t>Rashodi za nabavu nefinancijske imovine</t>
  </si>
  <si>
    <t>63</t>
  </si>
  <si>
    <t>Pomoći iz inozemstva i od subjekata unutar općeg proračuna</t>
  </si>
  <si>
    <t>636</t>
  </si>
  <si>
    <t>Pomoći proračunskim korisnicima iz proračuna koji im nije nadležan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</si>
  <si>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</si>
  <si>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</si>
  <si>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</si>
  <si>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</si>
  <si>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</si>
  <si>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</si>
  <si>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</si>
  <si>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</si>
  <si>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</si>
  <si>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</si>
  <si>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</si>
  <si>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</si>
  <si>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</si>
  <si>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</si>
  <si>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</si>
  <si>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</si>
  <si>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</si>
  <si>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</si>
  <si>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</si>
  <si>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</si>
  <si>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</si>
  <si>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</si>
  <si>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</si>
  <si>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</si>
  <si>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</si>
  <si>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</si>
  <si>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</si>
  <si>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</si>
  <si>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</si>
  <si>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</si>
  <si>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</si>
  <si>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</si>
  <si>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</si>
  <si>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</si>
  <si>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</si>
  <si>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</si>
  <si>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45</t>
  </si>
  <si>
    <t>Rashodi za dodatna ulaganja na nefinancijskoj imovini</t>
  </si>
  <si>
    <t>451</t>
  </si>
  <si>
    <t>Dodatna ulaganja na građevinskim objektima</t>
  </si>
  <si>
    <t>9</t>
  </si>
  <si>
    <t>Vlastiti izvori</t>
  </si>
  <si>
    <t>92</t>
  </si>
  <si>
    <t>Rezultat poslovanja</t>
  </si>
  <si>
    <t>922</t>
  </si>
  <si>
    <t>Prihod iz nadlež.prorač.za financ.redov.djelat.</t>
  </si>
  <si>
    <t>Prihod iz nadležnog prorač.za financ.red.djel.</t>
  </si>
  <si>
    <t>RASHODI   I   IZDACI</t>
  </si>
  <si>
    <t>PRIHODI   I   PRIMICI</t>
  </si>
  <si>
    <t xml:space="preserve"> RASPOLOŽIVA SREDSTVA IZ PRETHODNIH GODINA  </t>
  </si>
  <si>
    <t>Višak prihoda</t>
  </si>
  <si>
    <t>USTANOVE ŠKOLSTVA</t>
  </si>
  <si>
    <t>Predsjednik školskog odbora:</t>
  </si>
  <si>
    <t>Pomoć temeljem prijenosa EU sredstava</t>
  </si>
  <si>
    <t>FINANCIJSKI RASHODI</t>
  </si>
  <si>
    <t>OSTALI FINANCIJSKI RASHODI</t>
  </si>
  <si>
    <t>NAKNADE GRAĐ.I KUĆ.-PRIJEVOZ</t>
  </si>
  <si>
    <t>OSTALE NAK.GRAĐ.I KUĆ.-PRIJEVOZ</t>
  </si>
  <si>
    <t>Knjige, umjetnička djela</t>
  </si>
  <si>
    <t>OSNOVNO OBRAZOVANJE</t>
  </si>
  <si>
    <t>0915</t>
  </si>
  <si>
    <t>Naknade troš.osobama izvan radnog odnosa</t>
  </si>
  <si>
    <t>Poslovni objekti</t>
  </si>
  <si>
    <t>OŠ VLADIMIRA NAZORA POTPIĆAN</t>
  </si>
  <si>
    <t>Dumbrova 12</t>
  </si>
  <si>
    <t>52333 Potpićan</t>
  </si>
  <si>
    <t>OIB: 14237019602</t>
  </si>
  <si>
    <t>Prihodi od prodaje nefinancijske imovine</t>
  </si>
  <si>
    <t>Prihodi od prodaje stana</t>
  </si>
  <si>
    <r>
      <rPr>
        <b/>
        <sz val="9"/>
        <color indexed="9"/>
        <rFont val="Arial"/>
        <family val="2"/>
      </rPr>
      <t>Prihodi od prodaje nefinancijske imovine</t>
    </r>
    <r>
      <rPr>
        <b/>
        <sz val="9"/>
        <rFont val="Arial"/>
        <family val="2"/>
      </rPr>
      <t>.</t>
    </r>
  </si>
  <si>
    <t xml:space="preserve">                                 OPĆI DIO</t>
  </si>
  <si>
    <t>RAZLIKA</t>
  </si>
  <si>
    <t>4/2</t>
  </si>
  <si>
    <t>6/5</t>
  </si>
  <si>
    <t>5/2</t>
  </si>
  <si>
    <t xml:space="preserve">        Marina Rade</t>
  </si>
  <si>
    <t>Manjak prihoda</t>
  </si>
  <si>
    <t>UKUPNI PRIHODI POSLOVANJA</t>
  </si>
  <si>
    <t>UKUPNI PRIHODI + VIŠAK</t>
  </si>
  <si>
    <t>I REBALANS PLANA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</si>
  <si>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</si>
  <si>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</si>
  <si>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</si>
  <si>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</si>
  <si>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</si>
  <si>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</si>
  <si>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</si>
  <si>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</si>
  <si>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PLAN </t>
  </si>
  <si>
    <t>9.</t>
  </si>
  <si>
    <t>10.</t>
  </si>
  <si>
    <t>SVEUKUPNO RASHODI + MANJAK/VIŠAK</t>
  </si>
  <si>
    <t xml:space="preserve">               PRIHODI I RASHODI PO EKONOMSKOJ KLASIFIKACIJI I REBALANSA FINANCIJSKOG PLANA ZA 2022.GOD.SA PROJEKCIJOM ZA 2023 I 2024</t>
  </si>
  <si>
    <t xml:space="preserve">I REBALANS PLAN </t>
  </si>
  <si>
    <t>KLASA: 400-02/22-01/01</t>
  </si>
  <si>
    <t>URBROJ: 2144-20-01-22-1</t>
  </si>
  <si>
    <t>DATUM: 19.05.2022.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</si>
</sst>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[$-41A]d\.\ mmmm\ yyyy\."/>
    <numFmt numFmtId="176" formatCode="#,##0.0"/>
    <numFmt numFmtId="177" formatCode="0.0"/>
    <numFmt numFmtId="178" formatCode="_(* #,##0.000_);_(* \(#,##0.0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9"/>
      <color indexed="4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4" tint="-0.24997000396251678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49" fontId="1" fillId="34" borderId="10" xfId="59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 applyProtection="1">
      <alignment horizontal="center"/>
      <protection/>
    </xf>
    <xf numFmtId="4" fontId="3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2" fontId="2" fillId="0" borderId="10" xfId="59" applyNumberFormat="1" applyFont="1" applyBorder="1" applyAlignment="1">
      <alignment/>
    </xf>
    <xf numFmtId="4" fontId="4" fillId="0" borderId="10" xfId="59" applyNumberFormat="1" applyFont="1" applyBorder="1" applyAlignment="1">
      <alignment/>
    </xf>
    <xf numFmtId="2" fontId="4" fillId="0" borderId="10" xfId="59" applyNumberFormat="1" applyFont="1" applyBorder="1" applyAlignment="1">
      <alignment/>
    </xf>
    <xf numFmtId="0" fontId="43" fillId="38" borderId="10" xfId="0" applyNumberFormat="1" applyFont="1" applyFill="1" applyBorder="1" applyAlignment="1">
      <alignment horizontal="left"/>
    </xf>
    <xf numFmtId="4" fontId="2" fillId="38" borderId="10" xfId="0" applyNumberFormat="1" applyFont="1" applyFill="1" applyBorder="1" applyAlignment="1">
      <alignment/>
    </xf>
    <xf numFmtId="4" fontId="43" fillId="38" borderId="10" xfId="0" applyNumberFormat="1" applyFont="1" applyFill="1" applyBorder="1" applyAlignment="1">
      <alignment/>
    </xf>
    <xf numFmtId="4" fontId="43" fillId="38" borderId="10" xfId="59" applyNumberFormat="1" applyFont="1" applyFill="1" applyBorder="1" applyAlignment="1">
      <alignment/>
    </xf>
    <xf numFmtId="4" fontId="43" fillId="38" borderId="10" xfId="59" applyNumberFormat="1" applyFont="1" applyFill="1" applyBorder="1" applyAlignment="1">
      <alignment/>
    </xf>
    <xf numFmtId="2" fontId="43" fillId="38" borderId="10" xfId="0" applyNumberFormat="1" applyFont="1" applyFill="1" applyBorder="1" applyAlignment="1">
      <alignment/>
    </xf>
    <xf numFmtId="4" fontId="2" fillId="0" borderId="10" xfId="59" applyNumberFormat="1" applyFont="1" applyBorder="1" applyAlignment="1">
      <alignment/>
    </xf>
    <xf numFmtId="4" fontId="2" fillId="0" borderId="10" xfId="59" applyNumberFormat="1" applyFont="1" applyBorder="1" applyAlignment="1">
      <alignment/>
    </xf>
    <xf numFmtId="2" fontId="4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5" fillId="39" borderId="10" xfId="0" applyNumberFormat="1" applyFont="1" applyFill="1" applyBorder="1" applyAlignment="1">
      <alignment horizontal="left"/>
    </xf>
    <xf numFmtId="4" fontId="2" fillId="39" borderId="10" xfId="0" applyNumberFormat="1" applyFont="1" applyFill="1" applyBorder="1" applyAlignment="1">
      <alignment/>
    </xf>
    <xf numFmtId="4" fontId="44" fillId="39" borderId="10" xfId="59" applyNumberFormat="1" applyFont="1" applyFill="1" applyBorder="1" applyAlignment="1">
      <alignment/>
    </xf>
    <xf numFmtId="4" fontId="2" fillId="39" borderId="10" xfId="59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10" xfId="59" applyNumberFormat="1" applyFont="1" applyFill="1" applyBorder="1" applyAlignment="1">
      <alignment/>
    </xf>
    <xf numFmtId="4" fontId="4" fillId="40" borderId="10" xfId="59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0" xfId="59" applyNumberFormat="1" applyFont="1" applyFill="1" applyBorder="1" applyAlignment="1">
      <alignment/>
    </xf>
    <xf numFmtId="173" fontId="4" fillId="0" borderId="10" xfId="59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2" fillId="0" borderId="10" xfId="59" applyNumberFormat="1" applyFont="1" applyBorder="1" applyAlignment="1">
      <alignment horizontal="left"/>
    </xf>
    <xf numFmtId="173" fontId="2" fillId="0" borderId="10" xfId="59" applyFont="1" applyBorder="1" applyAlignment="1">
      <alignment/>
    </xf>
    <xf numFmtId="0" fontId="1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73" fontId="2" fillId="0" borderId="10" xfId="59" applyFont="1" applyFill="1" applyBorder="1" applyAlignment="1">
      <alignment/>
    </xf>
    <xf numFmtId="2" fontId="2" fillId="41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3" fillId="38" borderId="10" xfId="0" applyNumberFormat="1" applyFont="1" applyFill="1" applyBorder="1" applyAlignment="1">
      <alignment horizontal="center"/>
    </xf>
    <xf numFmtId="0" fontId="47" fillId="40" borderId="10" xfId="0" applyNumberFormat="1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15" zoomScaleNormal="115" zoomScalePageLayoutView="0" workbookViewId="0" topLeftCell="A28">
      <selection activeCell="O40" sqref="O40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5" width="12.7109375" style="0" customWidth="1"/>
    <col min="6" max="6" width="12.421875" style="0" customWidth="1"/>
    <col min="7" max="8" width="12.57421875" style="0" customWidth="1"/>
    <col min="9" max="9" width="9.57421875" style="4" customWidth="1"/>
    <col min="10" max="10" width="6.421875" style="4" customWidth="1"/>
    <col min="11" max="12" width="7.28125" style="4" customWidth="1"/>
  </cols>
  <sheetData>
    <row r="1" spans="1:6" ht="12.75">
      <c r="A1" s="73" t="s">
        <v>79</v>
      </c>
      <c r="B1" s="74"/>
      <c r="D1" s="1"/>
      <c r="E1" s="1"/>
      <c r="F1" s="2"/>
    </row>
    <row r="2" spans="1:2" ht="12.75">
      <c r="A2" s="73" t="s">
        <v>80</v>
      </c>
      <c r="B2" s="74"/>
    </row>
    <row r="3" spans="1:2" ht="12.75">
      <c r="A3" s="73" t="s">
        <v>81</v>
      </c>
      <c r="B3" s="74"/>
    </row>
    <row r="4" spans="1:8" ht="12.75">
      <c r="A4" s="73" t="s">
        <v>82</v>
      </c>
      <c r="B4" s="74"/>
      <c r="G4" s="4"/>
      <c r="H4" s="4"/>
    </row>
    <row r="5" spans="2:8" ht="12.75">
      <c r="B5" s="9" t="s">
        <v>108</v>
      </c>
      <c r="C5" s="7"/>
      <c r="D5" s="7"/>
      <c r="E5" s="7"/>
      <c r="F5" s="7"/>
      <c r="G5" s="7"/>
      <c r="H5" s="7"/>
    </row>
    <row r="6" spans="2:8" ht="12.75">
      <c r="B6" s="72" t="s">
        <v>86</v>
      </c>
      <c r="C6" s="72"/>
      <c r="D6" s="72"/>
      <c r="E6" s="72"/>
      <c r="F6" s="72"/>
      <c r="G6" s="72"/>
      <c r="H6" s="8"/>
    </row>
    <row r="7" spans="1:12" ht="12.75">
      <c r="A7" s="14">
        <v>10637</v>
      </c>
      <c r="B7" s="15" t="s">
        <v>79</v>
      </c>
      <c r="C7" s="16"/>
      <c r="D7" s="16"/>
      <c r="E7" s="16"/>
      <c r="F7" s="16"/>
      <c r="G7" s="16"/>
      <c r="H7" s="16"/>
      <c r="I7" s="17"/>
      <c r="J7" s="17"/>
      <c r="K7" s="17"/>
      <c r="L7" s="17"/>
    </row>
    <row r="8" spans="1:12" ht="12.75">
      <c r="A8" s="18" t="s">
        <v>76</v>
      </c>
      <c r="B8" s="15" t="s">
        <v>75</v>
      </c>
      <c r="C8" s="16"/>
      <c r="D8" s="16"/>
      <c r="E8" s="16"/>
      <c r="F8" s="16"/>
      <c r="G8" s="16"/>
      <c r="H8" s="16"/>
      <c r="I8" s="17"/>
      <c r="J8" s="17"/>
      <c r="K8" s="17"/>
      <c r="L8" s="17"/>
    </row>
    <row r="9" spans="1:12" ht="12.75">
      <c r="A9" s="14">
        <v>5003</v>
      </c>
      <c r="B9" s="14" t="s">
        <v>67</v>
      </c>
      <c r="C9" s="16"/>
      <c r="D9" s="16"/>
      <c r="E9" s="16"/>
      <c r="F9" s="16"/>
      <c r="G9" s="16"/>
      <c r="H9" s="16"/>
      <c r="I9" s="17"/>
      <c r="J9" s="17"/>
      <c r="K9" s="17"/>
      <c r="L9" s="17"/>
    </row>
    <row r="10" spans="1:12" ht="24">
      <c r="A10" s="19" t="s">
        <v>0</v>
      </c>
      <c r="B10" s="19" t="s">
        <v>0</v>
      </c>
      <c r="C10" s="21" t="s">
        <v>95</v>
      </c>
      <c r="D10" s="20" t="s">
        <v>104</v>
      </c>
      <c r="E10" s="21" t="s">
        <v>87</v>
      </c>
      <c r="F10" s="21" t="s">
        <v>109</v>
      </c>
      <c r="G10" s="20" t="s">
        <v>3</v>
      </c>
      <c r="H10" s="20" t="s">
        <v>3</v>
      </c>
      <c r="I10" s="22" t="s">
        <v>4</v>
      </c>
      <c r="J10" s="22" t="s">
        <v>4</v>
      </c>
      <c r="K10" s="22" t="s">
        <v>4</v>
      </c>
      <c r="L10" s="22" t="s">
        <v>4</v>
      </c>
    </row>
    <row r="11" spans="1:12" ht="12.75">
      <c r="A11" s="23" t="s">
        <v>0</v>
      </c>
      <c r="B11" s="23" t="s">
        <v>0</v>
      </c>
      <c r="C11" s="20">
        <v>2021</v>
      </c>
      <c r="D11" s="20">
        <v>2022</v>
      </c>
      <c r="E11" s="21"/>
      <c r="F11" s="20">
        <v>2022</v>
      </c>
      <c r="G11" s="20">
        <v>2023</v>
      </c>
      <c r="H11" s="20">
        <v>2024</v>
      </c>
      <c r="I11" s="24" t="s">
        <v>8</v>
      </c>
      <c r="J11" s="24" t="s">
        <v>90</v>
      </c>
      <c r="K11" s="24" t="s">
        <v>89</v>
      </c>
      <c r="L11" s="24" t="s">
        <v>88</v>
      </c>
    </row>
    <row r="12" spans="1:12" ht="12.75">
      <c r="A12" s="23" t="s">
        <v>1</v>
      </c>
      <c r="B12" s="23" t="s">
        <v>2</v>
      </c>
      <c r="C12" s="20" t="s">
        <v>96</v>
      </c>
      <c r="D12" s="21" t="s">
        <v>97</v>
      </c>
      <c r="E12" s="21" t="s">
        <v>98</v>
      </c>
      <c r="F12" s="20" t="s">
        <v>99</v>
      </c>
      <c r="G12" s="20" t="s">
        <v>100</v>
      </c>
      <c r="H12" s="20" t="s">
        <v>101</v>
      </c>
      <c r="I12" s="22" t="s">
        <v>102</v>
      </c>
      <c r="J12" s="24" t="s">
        <v>103</v>
      </c>
      <c r="K12" s="24" t="s">
        <v>105</v>
      </c>
      <c r="L12" s="24" t="s">
        <v>106</v>
      </c>
    </row>
    <row r="13" spans="1:12" ht="15.75">
      <c r="A13" s="70" t="s">
        <v>64</v>
      </c>
      <c r="B13" s="71" t="s">
        <v>0</v>
      </c>
      <c r="C13" s="25"/>
      <c r="D13" s="25"/>
      <c r="E13" s="25"/>
      <c r="F13" s="25"/>
      <c r="G13" s="25"/>
      <c r="H13" s="25"/>
      <c r="I13" s="26"/>
      <c r="J13" s="26"/>
      <c r="K13" s="26"/>
      <c r="L13" s="26"/>
    </row>
    <row r="14" spans="1:15" ht="12.75">
      <c r="A14" s="27" t="s">
        <v>7</v>
      </c>
      <c r="B14" s="27" t="s">
        <v>9</v>
      </c>
      <c r="C14" s="27">
        <f aca="true" t="shared" si="0" ref="C14:H14">C15+C18+C20+C23</f>
        <v>7581281.639999999</v>
      </c>
      <c r="D14" s="27">
        <f t="shared" si="0"/>
        <v>6707612.609999999</v>
      </c>
      <c r="E14" s="27">
        <f t="shared" si="0"/>
        <v>231075.23999999993</v>
      </c>
      <c r="F14" s="27">
        <f t="shared" si="0"/>
        <v>6938687.85</v>
      </c>
      <c r="G14" s="27">
        <f t="shared" si="0"/>
        <v>6533623.75</v>
      </c>
      <c r="H14" s="27">
        <f t="shared" si="0"/>
        <v>6519548.25</v>
      </c>
      <c r="I14" s="28">
        <f aca="true" t="shared" si="1" ref="I14:I26">(D14/C14)*100</f>
        <v>88.47597185427873</v>
      </c>
      <c r="J14" s="28">
        <f>(G14/D14)*100</f>
        <v>97.40609856119882</v>
      </c>
      <c r="K14" s="28">
        <f>(G14/F14)*100</f>
        <v>94.1622377493174</v>
      </c>
      <c r="L14" s="28">
        <f aca="true" t="shared" si="2" ref="L14:L24">(F14/D14)*100</f>
        <v>103.44496996823436</v>
      </c>
      <c r="O14" s="5"/>
    </row>
    <row r="15" spans="1:15" ht="12.75">
      <c r="A15" s="29" t="s">
        <v>12</v>
      </c>
      <c r="B15" s="29" t="s">
        <v>13</v>
      </c>
      <c r="C15" s="29">
        <f>SUM(C16:C17)</f>
        <v>5934892.81</v>
      </c>
      <c r="D15" s="29">
        <f>D16+D17</f>
        <v>5572384.67</v>
      </c>
      <c r="E15" s="29">
        <f aca="true" t="shared" si="3" ref="E15:E28">F15-D15</f>
        <v>15076.509999999776</v>
      </c>
      <c r="F15" s="29">
        <f>F16+F17</f>
        <v>5587461.18</v>
      </c>
      <c r="G15" s="29">
        <v>5412275.5</v>
      </c>
      <c r="H15" s="29">
        <v>5398200</v>
      </c>
      <c r="I15" s="13">
        <f t="shared" si="1"/>
        <v>93.89191765369054</v>
      </c>
      <c r="J15" s="13">
        <f>(G15/D15)*100</f>
        <v>97.12673873966422</v>
      </c>
      <c r="K15" s="13">
        <f>(G15/F15)*100</f>
        <v>96.86466403333473</v>
      </c>
      <c r="L15" s="13">
        <f t="shared" si="2"/>
        <v>100.27055759594572</v>
      </c>
      <c r="O15" s="6"/>
    </row>
    <row r="16" spans="1:15" ht="12.75">
      <c r="A16" s="30" t="s">
        <v>14</v>
      </c>
      <c r="B16" s="30" t="s">
        <v>15</v>
      </c>
      <c r="C16" s="30">
        <v>5868382.39</v>
      </c>
      <c r="D16" s="30">
        <v>5384280</v>
      </c>
      <c r="E16" s="29">
        <f t="shared" si="3"/>
        <v>15026.580000000075</v>
      </c>
      <c r="F16" s="30">
        <v>5399306.58</v>
      </c>
      <c r="G16" s="31"/>
      <c r="H16" s="32"/>
      <c r="I16" s="33">
        <f t="shared" si="1"/>
        <v>91.75066725670547</v>
      </c>
      <c r="J16" s="11"/>
      <c r="K16" s="11"/>
      <c r="L16" s="13">
        <f t="shared" si="2"/>
        <v>100.27908243999197</v>
      </c>
      <c r="O16" s="6"/>
    </row>
    <row r="17" spans="1:12" ht="12.75">
      <c r="A17" s="34">
        <v>638</v>
      </c>
      <c r="B17" s="30" t="s">
        <v>69</v>
      </c>
      <c r="C17" s="30">
        <v>66510.42</v>
      </c>
      <c r="D17" s="30">
        <v>188104.67</v>
      </c>
      <c r="E17" s="29">
        <f t="shared" si="3"/>
        <v>49.929999999993015</v>
      </c>
      <c r="F17" s="30">
        <v>188154.6</v>
      </c>
      <c r="G17" s="30"/>
      <c r="H17" s="32"/>
      <c r="I17" s="33">
        <f t="shared" si="1"/>
        <v>282.8198498821689</v>
      </c>
      <c r="J17" s="11"/>
      <c r="K17" s="11"/>
      <c r="L17" s="13">
        <f t="shared" si="2"/>
        <v>100.02654373227415</v>
      </c>
    </row>
    <row r="18" spans="1:12" ht="12.75">
      <c r="A18" s="29" t="s">
        <v>16</v>
      </c>
      <c r="B18" s="29" t="s">
        <v>17</v>
      </c>
      <c r="C18" s="29">
        <f>SUM(C19)</f>
        <v>131150.1</v>
      </c>
      <c r="D18" s="29">
        <v>159900</v>
      </c>
      <c r="E18" s="29">
        <f t="shared" si="3"/>
        <v>-8718.160000000003</v>
      </c>
      <c r="F18" s="29">
        <v>151181.84</v>
      </c>
      <c r="G18" s="29">
        <v>157900</v>
      </c>
      <c r="H18" s="29">
        <v>157900</v>
      </c>
      <c r="I18" s="13">
        <f t="shared" si="1"/>
        <v>121.92137100924818</v>
      </c>
      <c r="J18" s="13">
        <f>(G18/D18)*100</f>
        <v>98.74921826141339</v>
      </c>
      <c r="K18" s="10">
        <f>(G18/F18)*100</f>
        <v>104.44376123481499</v>
      </c>
      <c r="L18" s="13">
        <f t="shared" si="2"/>
        <v>94.54774233896185</v>
      </c>
    </row>
    <row r="19" spans="1:12" ht="12.75">
      <c r="A19" s="30" t="s">
        <v>18</v>
      </c>
      <c r="B19" s="30" t="s">
        <v>19</v>
      </c>
      <c r="C19" s="30">
        <v>131150.1</v>
      </c>
      <c r="D19" s="30">
        <v>159900</v>
      </c>
      <c r="E19" s="29">
        <f t="shared" si="3"/>
        <v>-8718.160000000003</v>
      </c>
      <c r="F19" s="30">
        <v>151181.84</v>
      </c>
      <c r="G19" s="30"/>
      <c r="H19" s="32"/>
      <c r="I19" s="33">
        <f t="shared" si="1"/>
        <v>121.92137100924818</v>
      </c>
      <c r="J19" s="11"/>
      <c r="K19" s="11"/>
      <c r="L19" s="13">
        <f t="shared" si="2"/>
        <v>94.54774233896185</v>
      </c>
    </row>
    <row r="20" spans="1:12" ht="12.75">
      <c r="A20" s="29" t="s">
        <v>20</v>
      </c>
      <c r="B20" s="29" t="s">
        <v>21</v>
      </c>
      <c r="C20" s="29">
        <f>SUM(C21:C22)</f>
        <v>73569.89</v>
      </c>
      <c r="D20" s="29">
        <f>D21+D22</f>
        <v>42000</v>
      </c>
      <c r="E20" s="29">
        <f t="shared" si="3"/>
        <v>14496.990000000005</v>
      </c>
      <c r="F20" s="29">
        <f>F21+F22</f>
        <v>56496.990000000005</v>
      </c>
      <c r="G20" s="29">
        <v>46000</v>
      </c>
      <c r="H20" s="29">
        <v>46000</v>
      </c>
      <c r="I20" s="13">
        <f t="shared" si="1"/>
        <v>57.08857251247758</v>
      </c>
      <c r="J20" s="13">
        <f>(G20/D20)*100</f>
        <v>109.52380952380953</v>
      </c>
      <c r="K20" s="10">
        <f>(G20/F20)*100</f>
        <v>81.42026681421434</v>
      </c>
      <c r="L20" s="13">
        <f t="shared" si="2"/>
        <v>134.51664285714287</v>
      </c>
    </row>
    <row r="21" spans="1:12" ht="12.75">
      <c r="A21" s="30" t="s">
        <v>22</v>
      </c>
      <c r="B21" s="30" t="s">
        <v>23</v>
      </c>
      <c r="C21" s="30">
        <v>27579.89</v>
      </c>
      <c r="D21" s="30">
        <v>17000</v>
      </c>
      <c r="E21" s="29">
        <f t="shared" si="3"/>
        <v>820.369999999999</v>
      </c>
      <c r="F21" s="30">
        <v>17820.37</v>
      </c>
      <c r="G21" s="30"/>
      <c r="H21" s="32"/>
      <c r="I21" s="33">
        <f t="shared" si="1"/>
        <v>61.63911458675143</v>
      </c>
      <c r="J21" s="11"/>
      <c r="K21" s="11"/>
      <c r="L21" s="13">
        <f t="shared" si="2"/>
        <v>104.82570588235293</v>
      </c>
    </row>
    <row r="22" spans="1:12" ht="12.75">
      <c r="A22" s="30" t="s">
        <v>24</v>
      </c>
      <c r="B22" s="30" t="s">
        <v>25</v>
      </c>
      <c r="C22" s="30">
        <v>45990</v>
      </c>
      <c r="D22" s="30">
        <v>25000</v>
      </c>
      <c r="E22" s="29">
        <f t="shared" si="3"/>
        <v>13676.620000000003</v>
      </c>
      <c r="F22" s="30">
        <v>38676.62</v>
      </c>
      <c r="G22" s="30"/>
      <c r="H22" s="32"/>
      <c r="I22" s="33">
        <f t="shared" si="1"/>
        <v>54.35964340073929</v>
      </c>
      <c r="J22" s="11"/>
      <c r="K22" s="11"/>
      <c r="L22" s="13">
        <f t="shared" si="2"/>
        <v>154.70648</v>
      </c>
    </row>
    <row r="23" spans="1:12" ht="12.75">
      <c r="A23" s="35">
        <v>67</v>
      </c>
      <c r="B23" s="29" t="s">
        <v>61</v>
      </c>
      <c r="C23" s="29">
        <f>SUM(C24)</f>
        <v>1441668.84</v>
      </c>
      <c r="D23" s="29">
        <f>D24</f>
        <v>933327.94</v>
      </c>
      <c r="E23" s="29">
        <f>E24</f>
        <v>210219.90000000014</v>
      </c>
      <c r="F23" s="29">
        <f>F24</f>
        <v>1143547.84</v>
      </c>
      <c r="G23" s="29">
        <v>917448.25</v>
      </c>
      <c r="H23" s="29">
        <v>917448.25</v>
      </c>
      <c r="I23" s="13">
        <f t="shared" si="1"/>
        <v>64.73941269341715</v>
      </c>
      <c r="J23" s="13">
        <f>(G23/D23)*100</f>
        <v>98.29859481116574</v>
      </c>
      <c r="K23" s="36">
        <f>(G23/F23)*100</f>
        <v>80.2282351388115</v>
      </c>
      <c r="L23" s="13">
        <f t="shared" si="2"/>
        <v>122.52369086904224</v>
      </c>
    </row>
    <row r="24" spans="1:12" ht="12.75">
      <c r="A24" s="34">
        <v>671</v>
      </c>
      <c r="B24" s="30" t="s">
        <v>62</v>
      </c>
      <c r="C24" s="30">
        <v>1441668.84</v>
      </c>
      <c r="D24" s="30">
        <v>933327.94</v>
      </c>
      <c r="E24" s="29">
        <f t="shared" si="3"/>
        <v>210219.90000000014</v>
      </c>
      <c r="F24" s="30">
        <v>1143547.84</v>
      </c>
      <c r="G24" s="37"/>
      <c r="H24" s="37"/>
      <c r="I24" s="33">
        <f t="shared" si="1"/>
        <v>64.73941269341715</v>
      </c>
      <c r="J24" s="38"/>
      <c r="K24" s="38"/>
      <c r="L24" s="13">
        <f t="shared" si="2"/>
        <v>122.52369086904224</v>
      </c>
    </row>
    <row r="25" spans="1:12" ht="12.75">
      <c r="A25" s="39">
        <v>7</v>
      </c>
      <c r="B25" s="40" t="s">
        <v>85</v>
      </c>
      <c r="C25" s="41">
        <f>C26</f>
        <v>800</v>
      </c>
      <c r="D25" s="41">
        <f>D26</f>
        <v>800</v>
      </c>
      <c r="E25" s="27">
        <f t="shared" si="3"/>
        <v>0</v>
      </c>
      <c r="F25" s="42">
        <f>SUM(F26)</f>
        <v>800</v>
      </c>
      <c r="G25" s="43">
        <f>SUM(G26)</f>
        <v>800</v>
      </c>
      <c r="H25" s="43">
        <f>H26</f>
        <v>800</v>
      </c>
      <c r="I25" s="28">
        <f t="shared" si="1"/>
        <v>100</v>
      </c>
      <c r="J25" s="28">
        <f>(E25/D25)*100</f>
        <v>0</v>
      </c>
      <c r="K25" s="44">
        <f>(G25/F25)*100</f>
        <v>100</v>
      </c>
      <c r="L25" s="28">
        <f>(G25/F25)*100</f>
        <v>100</v>
      </c>
    </row>
    <row r="26" spans="1:12" ht="12.75">
      <c r="A26" s="35">
        <v>72</v>
      </c>
      <c r="B26" s="29" t="s">
        <v>83</v>
      </c>
      <c r="C26" s="29">
        <f>C27</f>
        <v>800</v>
      </c>
      <c r="D26" s="29">
        <f>D27</f>
        <v>800</v>
      </c>
      <c r="E26" s="29">
        <f t="shared" si="3"/>
        <v>0</v>
      </c>
      <c r="F26" s="45">
        <v>800</v>
      </c>
      <c r="G26" s="46">
        <v>800</v>
      </c>
      <c r="H26" s="46">
        <v>800</v>
      </c>
      <c r="I26" s="33">
        <f t="shared" si="1"/>
        <v>100</v>
      </c>
      <c r="J26" s="13">
        <f>(G26/D26)*100</f>
        <v>100</v>
      </c>
      <c r="K26" s="36">
        <f>(G26/F26)*100</f>
        <v>100</v>
      </c>
      <c r="L26" s="13">
        <f>(F26/D26)*100</f>
        <v>100</v>
      </c>
    </row>
    <row r="27" spans="1:12" ht="12.75">
      <c r="A27" s="34">
        <v>721</v>
      </c>
      <c r="B27" s="30" t="s">
        <v>84</v>
      </c>
      <c r="C27" s="30">
        <v>800</v>
      </c>
      <c r="D27" s="30">
        <v>800</v>
      </c>
      <c r="E27" s="29">
        <f t="shared" si="3"/>
        <v>0</v>
      </c>
      <c r="F27" s="45">
        <v>800</v>
      </c>
      <c r="G27" s="46"/>
      <c r="H27" s="46"/>
      <c r="I27" s="10"/>
      <c r="J27" s="10"/>
      <c r="K27" s="36"/>
      <c r="L27" s="13">
        <f>(F27/D27)*100</f>
        <v>100</v>
      </c>
    </row>
    <row r="28" spans="1:12" ht="12.75">
      <c r="A28" s="76" t="s">
        <v>93</v>
      </c>
      <c r="B28" s="76"/>
      <c r="C28" s="41">
        <f>C14+C25</f>
        <v>7582081.639999999</v>
      </c>
      <c r="D28" s="41">
        <f>D14+D25</f>
        <v>6708412.609999999</v>
      </c>
      <c r="E28" s="27">
        <f t="shared" si="3"/>
        <v>231075.24000000022</v>
      </c>
      <c r="F28" s="42">
        <f>F14+F25</f>
        <v>6939487.85</v>
      </c>
      <c r="G28" s="43">
        <f>G14+G25</f>
        <v>6534423.75</v>
      </c>
      <c r="H28" s="43">
        <f>H14+H25</f>
        <v>6520348.25</v>
      </c>
      <c r="I28" s="28">
        <f>(D28/C28)*100</f>
        <v>88.47718777662753</v>
      </c>
      <c r="J28" s="28">
        <f>(G28/D28)*100</f>
        <v>97.40640789237322</v>
      </c>
      <c r="K28" s="44">
        <f>(G28/F28)*100</f>
        <v>94.16291073987543</v>
      </c>
      <c r="L28" s="66">
        <f>(F28/D28)*100</f>
        <v>103.4445591443726</v>
      </c>
    </row>
    <row r="29" spans="1:12" ht="12.75">
      <c r="A29" s="71" t="s">
        <v>65</v>
      </c>
      <c r="B29" s="71" t="s">
        <v>0</v>
      </c>
      <c r="C29" s="25"/>
      <c r="D29" s="25"/>
      <c r="E29" s="25"/>
      <c r="F29" s="25"/>
      <c r="G29" s="25"/>
      <c r="H29" s="25"/>
      <c r="I29" s="26"/>
      <c r="J29" s="26"/>
      <c r="K29" s="26"/>
      <c r="L29" s="26"/>
    </row>
    <row r="30" spans="1:12" ht="12.75">
      <c r="A30" s="27" t="s">
        <v>56</v>
      </c>
      <c r="B30" s="27" t="s">
        <v>57</v>
      </c>
      <c r="C30" s="27">
        <f>SUM(C31)</f>
        <v>-15038.380000000001</v>
      </c>
      <c r="D30" s="27">
        <f>D31</f>
        <v>4000</v>
      </c>
      <c r="E30" s="27">
        <f>F30-D30</f>
        <v>17390.22</v>
      </c>
      <c r="F30" s="27">
        <f>SUM(F31)</f>
        <v>21390.22</v>
      </c>
      <c r="G30" s="27">
        <f>SUM(G31)</f>
        <v>0</v>
      </c>
      <c r="H30" s="27"/>
      <c r="I30" s="28">
        <f>(D30/C30)*100</f>
        <v>-26.598609690671466</v>
      </c>
      <c r="J30" s="28">
        <f>(G30/D30)*100</f>
        <v>0</v>
      </c>
      <c r="K30" s="28"/>
      <c r="L30" s="28">
        <f>(G30/F30)*100</f>
        <v>0</v>
      </c>
    </row>
    <row r="31" spans="1:12" ht="12.75">
      <c r="A31" s="29" t="s">
        <v>58</v>
      </c>
      <c r="B31" s="29" t="s">
        <v>59</v>
      </c>
      <c r="C31" s="29">
        <f>C32+C33</f>
        <v>-15038.380000000001</v>
      </c>
      <c r="D31" s="29">
        <f>D32+D33</f>
        <v>4000</v>
      </c>
      <c r="E31" s="29">
        <f>F31-D31</f>
        <v>17390.22</v>
      </c>
      <c r="F31" s="29">
        <f>SUM(F33)</f>
        <v>21390.22</v>
      </c>
      <c r="G31" s="29">
        <v>0</v>
      </c>
      <c r="H31" s="29">
        <v>0</v>
      </c>
      <c r="I31" s="33">
        <f>(D31/C31)*100</f>
        <v>-26.598609690671466</v>
      </c>
      <c r="J31" s="10"/>
      <c r="K31" s="10"/>
      <c r="L31" s="13">
        <f>(F31/D31)*100</f>
        <v>534.7555000000001</v>
      </c>
    </row>
    <row r="32" spans="1:12" ht="12.75">
      <c r="A32" s="48">
        <v>922</v>
      </c>
      <c r="B32" s="30" t="s">
        <v>92</v>
      </c>
      <c r="C32" s="30">
        <v>-25038.38</v>
      </c>
      <c r="D32" s="29"/>
      <c r="E32" s="29">
        <f>F32-D32</f>
        <v>0</v>
      </c>
      <c r="F32" s="29"/>
      <c r="G32" s="29"/>
      <c r="H32" s="29"/>
      <c r="I32" s="10"/>
      <c r="J32" s="10"/>
      <c r="K32" s="10"/>
      <c r="L32" s="47"/>
    </row>
    <row r="33" spans="1:12" s="3" customFormat="1" ht="12">
      <c r="A33" s="30" t="s">
        <v>60</v>
      </c>
      <c r="B33" s="30" t="s">
        <v>66</v>
      </c>
      <c r="C33" s="30">
        <v>10000</v>
      </c>
      <c r="D33" s="29">
        <v>4000</v>
      </c>
      <c r="E33" s="29">
        <f>F33-D33</f>
        <v>17390.22</v>
      </c>
      <c r="F33" s="29">
        <v>21390.22</v>
      </c>
      <c r="G33" s="32"/>
      <c r="H33" s="32"/>
      <c r="I33" s="33">
        <f>(D33/C33)*100</f>
        <v>40</v>
      </c>
      <c r="J33" s="11"/>
      <c r="K33" s="11"/>
      <c r="L33" s="13">
        <f>(F33/D33)*100</f>
        <v>534.7555000000001</v>
      </c>
    </row>
    <row r="34" spans="1:12" ht="12.75">
      <c r="A34" s="49"/>
      <c r="B34" s="50" t="s">
        <v>94</v>
      </c>
      <c r="C34" s="50">
        <f>C28+C30</f>
        <v>7567043.259999999</v>
      </c>
      <c r="D34" s="51">
        <f>D14+D25+D30</f>
        <v>6712412.609999999</v>
      </c>
      <c r="E34" s="50">
        <f>E28+E30</f>
        <v>248465.46000000022</v>
      </c>
      <c r="F34" s="51">
        <f>F14+F25+F30</f>
        <v>6960878.069999999</v>
      </c>
      <c r="G34" s="52">
        <v>6534423.75</v>
      </c>
      <c r="H34" s="52">
        <f>H28+H30</f>
        <v>6520348.25</v>
      </c>
      <c r="I34" s="53">
        <f>(D34/C34)*100</f>
        <v>88.70588391482251</v>
      </c>
      <c r="J34" s="53">
        <f>(G34/D34)*100</f>
        <v>97.34836234985264</v>
      </c>
      <c r="K34" s="53">
        <f>(G34/F34)*100</f>
        <v>93.87355566766882</v>
      </c>
      <c r="L34" s="53">
        <f>(F34/D34)*100</f>
        <v>103.70158204562459</v>
      </c>
    </row>
    <row r="35" spans="1:12" ht="15.75">
      <c r="A35" s="77" t="s">
        <v>63</v>
      </c>
      <c r="B35" s="77"/>
      <c r="C35" s="54"/>
      <c r="D35" s="54"/>
      <c r="E35" s="54"/>
      <c r="F35" s="55"/>
      <c r="G35" s="56"/>
      <c r="H35" s="56"/>
      <c r="I35" s="57"/>
      <c r="J35" s="58"/>
      <c r="K35" s="58"/>
      <c r="L35" s="58"/>
    </row>
    <row r="36" spans="1:12" ht="12.75">
      <c r="A36" s="27" t="s">
        <v>5</v>
      </c>
      <c r="B36" s="27" t="s">
        <v>10</v>
      </c>
      <c r="C36" s="27">
        <f>SUM(C37+C41+C47+C49)</f>
        <v>7371103.26</v>
      </c>
      <c r="D36" s="27">
        <f>SUM(D37+D41+D47+D49)</f>
        <v>6495785.11</v>
      </c>
      <c r="E36" s="27">
        <f>E37+E41+E47+E49</f>
        <v>200849.70999999996</v>
      </c>
      <c r="F36" s="27">
        <f>F37+F41+F47+F49</f>
        <v>6696634.820000001</v>
      </c>
      <c r="G36" s="27">
        <f>SUM(G37+G41+G47+G49)</f>
        <v>6383548.25</v>
      </c>
      <c r="H36" s="27">
        <f>H37+H41+H47+H49</f>
        <v>6383548.25</v>
      </c>
      <c r="I36" s="28">
        <f aca="true" t="shared" si="4" ref="I36:I54">(D36/C36)*100</f>
        <v>88.12500491276526</v>
      </c>
      <c r="J36" s="28">
        <f>(G36/D36)*100</f>
        <v>98.27215866751479</v>
      </c>
      <c r="K36" s="28">
        <f>(G36/F36)*100</f>
        <v>95.32471788569171</v>
      </c>
      <c r="L36" s="28">
        <f aca="true" t="shared" si="5" ref="L36:L57">(F36/D36)*100</f>
        <v>103.09200052955572</v>
      </c>
    </row>
    <row r="37" spans="1:12" ht="12.75">
      <c r="A37" s="29" t="s">
        <v>26</v>
      </c>
      <c r="B37" s="29" t="s">
        <v>27</v>
      </c>
      <c r="C37" s="29">
        <f>SUM(C38:C40)</f>
        <v>5155411.880000001</v>
      </c>
      <c r="D37" s="29">
        <f>SUM(D38:D40)</f>
        <v>4910733.83</v>
      </c>
      <c r="E37" s="29">
        <f>E38+E39+E40</f>
        <v>800</v>
      </c>
      <c r="F37" s="29">
        <f>F38+F39+F40</f>
        <v>4911533.830000001</v>
      </c>
      <c r="G37" s="29">
        <v>4811600</v>
      </c>
      <c r="H37" s="29">
        <v>4811600</v>
      </c>
      <c r="I37" s="33">
        <f t="shared" si="4"/>
        <v>95.2539572842044</v>
      </c>
      <c r="J37" s="13">
        <f>(G37/D37)*100</f>
        <v>97.98128276889322</v>
      </c>
      <c r="K37" s="10">
        <f>(G37/F37)*100</f>
        <v>97.96532339063619</v>
      </c>
      <c r="L37" s="13">
        <f t="shared" si="5"/>
        <v>100.01629084425457</v>
      </c>
    </row>
    <row r="38" spans="1:12" ht="12.75">
      <c r="A38" s="30" t="s">
        <v>28</v>
      </c>
      <c r="B38" s="30" t="s">
        <v>29</v>
      </c>
      <c r="C38" s="30">
        <v>4134538.57</v>
      </c>
      <c r="D38" s="59">
        <v>3938255.7</v>
      </c>
      <c r="E38" s="29">
        <f aca="true" t="shared" si="6" ref="E38:E59">F38-D38</f>
        <v>515.0200000000186</v>
      </c>
      <c r="F38" s="59">
        <v>3938770.72</v>
      </c>
      <c r="G38" s="32"/>
      <c r="H38" s="32"/>
      <c r="I38" s="33">
        <f t="shared" si="4"/>
        <v>95.25260517765591</v>
      </c>
      <c r="J38" s="11"/>
      <c r="K38" s="11"/>
      <c r="L38" s="13">
        <f t="shared" si="5"/>
        <v>100.01307736315852</v>
      </c>
    </row>
    <row r="39" spans="1:12" ht="12.75">
      <c r="A39" s="30" t="s">
        <v>30</v>
      </c>
      <c r="B39" s="30" t="s">
        <v>31</v>
      </c>
      <c r="C39" s="30">
        <v>334740</v>
      </c>
      <c r="D39" s="59">
        <v>325300</v>
      </c>
      <c r="E39" s="29">
        <f t="shared" si="6"/>
        <v>200</v>
      </c>
      <c r="F39" s="59">
        <v>325500</v>
      </c>
      <c r="G39" s="32"/>
      <c r="H39" s="32"/>
      <c r="I39" s="33">
        <f t="shared" si="4"/>
        <v>97.17990081854573</v>
      </c>
      <c r="J39" s="11"/>
      <c r="K39" s="11"/>
      <c r="L39" s="13">
        <f t="shared" si="5"/>
        <v>100.06148170919151</v>
      </c>
    </row>
    <row r="40" spans="1:12" ht="12.75">
      <c r="A40" s="30" t="s">
        <v>32</v>
      </c>
      <c r="B40" s="30" t="s">
        <v>33</v>
      </c>
      <c r="C40" s="30">
        <v>686133.31</v>
      </c>
      <c r="D40" s="59">
        <v>647178.13</v>
      </c>
      <c r="E40" s="29">
        <f t="shared" si="6"/>
        <v>84.97999999998137</v>
      </c>
      <c r="F40" s="59">
        <v>647263.11</v>
      </c>
      <c r="G40" s="32"/>
      <c r="H40" s="32"/>
      <c r="I40" s="33">
        <f t="shared" si="4"/>
        <v>94.32250563669616</v>
      </c>
      <c r="J40" s="11"/>
      <c r="K40" s="11"/>
      <c r="L40" s="13">
        <f t="shared" si="5"/>
        <v>100.01313085162505</v>
      </c>
    </row>
    <row r="41" spans="1:12" ht="12.75">
      <c r="A41" s="29" t="s">
        <v>34</v>
      </c>
      <c r="B41" s="29" t="s">
        <v>35</v>
      </c>
      <c r="C41" s="29">
        <f>SUM(C42:C46)</f>
        <v>1638230.0299999998</v>
      </c>
      <c r="D41" s="29">
        <f>SUM(D42:D46)</f>
        <v>1016019.28</v>
      </c>
      <c r="E41" s="29">
        <f>E42+E43+E44</f>
        <v>330794.16</v>
      </c>
      <c r="F41" s="29">
        <f>F42+F43+F44+F45+F46</f>
        <v>1346813.44</v>
      </c>
      <c r="G41" s="29">
        <v>1002916.25</v>
      </c>
      <c r="H41" s="29">
        <v>1002916.25</v>
      </c>
      <c r="I41" s="33">
        <f t="shared" si="4"/>
        <v>62.01932948329608</v>
      </c>
      <c r="J41" s="13">
        <f>(G41/D41)*100</f>
        <v>98.71035616568221</v>
      </c>
      <c r="K41" s="10">
        <f>(G41/F41)*100</f>
        <v>74.46586291862369</v>
      </c>
      <c r="L41" s="13">
        <f t="shared" si="5"/>
        <v>132.55786248465677</v>
      </c>
    </row>
    <row r="42" spans="1:12" ht="12.75">
      <c r="A42" s="30" t="s">
        <v>36</v>
      </c>
      <c r="B42" s="30" t="s">
        <v>37</v>
      </c>
      <c r="C42" s="30">
        <v>218938.96</v>
      </c>
      <c r="D42" s="59">
        <v>177103.03</v>
      </c>
      <c r="E42" s="29">
        <f t="shared" si="6"/>
        <v>918.7999999999884</v>
      </c>
      <c r="F42" s="59">
        <v>178021.83</v>
      </c>
      <c r="G42" s="32"/>
      <c r="H42" s="32"/>
      <c r="I42" s="33">
        <f t="shared" si="4"/>
        <v>80.89150967009252</v>
      </c>
      <c r="J42" s="11"/>
      <c r="K42" s="11"/>
      <c r="L42" s="13">
        <f t="shared" si="5"/>
        <v>100.51879406015809</v>
      </c>
    </row>
    <row r="43" spans="1:12" ht="12.75">
      <c r="A43" s="30" t="s">
        <v>38</v>
      </c>
      <c r="B43" s="30" t="s">
        <v>39</v>
      </c>
      <c r="C43" s="30">
        <v>581049</v>
      </c>
      <c r="D43" s="59">
        <v>618100</v>
      </c>
      <c r="E43" s="29">
        <f t="shared" si="6"/>
        <v>172511.5</v>
      </c>
      <c r="F43" s="59">
        <v>790611.5</v>
      </c>
      <c r="G43" s="32"/>
      <c r="H43" s="32"/>
      <c r="I43" s="33">
        <f t="shared" si="4"/>
        <v>106.37657065066801</v>
      </c>
      <c r="J43" s="11"/>
      <c r="K43" s="11"/>
      <c r="L43" s="13">
        <f t="shared" si="5"/>
        <v>127.90996602491506</v>
      </c>
    </row>
    <row r="44" spans="1:12" ht="12.75">
      <c r="A44" s="30" t="s">
        <v>40</v>
      </c>
      <c r="B44" s="30" t="s">
        <v>41</v>
      </c>
      <c r="C44" s="30">
        <v>710345.82</v>
      </c>
      <c r="D44" s="59">
        <v>169660</v>
      </c>
      <c r="E44" s="29">
        <f t="shared" si="6"/>
        <v>157363.86</v>
      </c>
      <c r="F44" s="59">
        <v>327023.86</v>
      </c>
      <c r="G44" s="32"/>
      <c r="H44" s="32"/>
      <c r="I44" s="33">
        <f t="shared" si="4"/>
        <v>23.88414138904907</v>
      </c>
      <c r="J44" s="11"/>
      <c r="K44" s="11"/>
      <c r="L44" s="13">
        <f t="shared" si="5"/>
        <v>192.75248143345513</v>
      </c>
    </row>
    <row r="45" spans="1:12" ht="12.75">
      <c r="A45" s="60">
        <v>324</v>
      </c>
      <c r="B45" s="30" t="s">
        <v>77</v>
      </c>
      <c r="C45" s="30">
        <v>6640</v>
      </c>
      <c r="D45" s="59">
        <v>7000</v>
      </c>
      <c r="E45" s="29">
        <f t="shared" si="6"/>
        <v>0</v>
      </c>
      <c r="F45" s="59">
        <v>7000</v>
      </c>
      <c r="G45" s="32"/>
      <c r="H45" s="32"/>
      <c r="I45" s="33">
        <f t="shared" si="4"/>
        <v>105.42168674698796</v>
      </c>
      <c r="J45" s="11"/>
      <c r="K45" s="11"/>
      <c r="L45" s="13">
        <f t="shared" si="5"/>
        <v>100</v>
      </c>
    </row>
    <row r="46" spans="1:12" ht="12.75">
      <c r="A46" s="30" t="s">
        <v>42</v>
      </c>
      <c r="B46" s="30" t="s">
        <v>43</v>
      </c>
      <c r="C46" s="30">
        <v>121256.25</v>
      </c>
      <c r="D46" s="59">
        <v>44156.25</v>
      </c>
      <c r="E46" s="29">
        <f t="shared" si="6"/>
        <v>0</v>
      </c>
      <c r="F46" s="59">
        <v>44156.25</v>
      </c>
      <c r="G46" s="32"/>
      <c r="H46" s="32"/>
      <c r="I46" s="33">
        <f t="shared" si="4"/>
        <v>36.4156486779032</v>
      </c>
      <c r="J46" s="11"/>
      <c r="K46" s="11"/>
      <c r="L46" s="13">
        <f t="shared" si="5"/>
        <v>100</v>
      </c>
    </row>
    <row r="47" spans="1:12" ht="12.75">
      <c r="A47" s="61">
        <v>34</v>
      </c>
      <c r="B47" s="29" t="s">
        <v>70</v>
      </c>
      <c r="C47" s="29">
        <f>SUM(C48)</f>
        <v>83500</v>
      </c>
      <c r="D47" s="29">
        <f>SUM(D48)</f>
        <v>5000</v>
      </c>
      <c r="E47" s="29">
        <f>E48</f>
        <v>0</v>
      </c>
      <c r="F47" s="62">
        <f>F48</f>
        <v>5000</v>
      </c>
      <c r="G47" s="62">
        <v>5000</v>
      </c>
      <c r="H47" s="62">
        <v>5000</v>
      </c>
      <c r="I47" s="33">
        <f t="shared" si="4"/>
        <v>5.9880239520958085</v>
      </c>
      <c r="J47" s="13">
        <f>(G47/D47)*100</f>
        <v>100</v>
      </c>
      <c r="K47" s="36">
        <f>(G47/F47)*100</f>
        <v>100</v>
      </c>
      <c r="L47" s="13">
        <f t="shared" si="5"/>
        <v>100</v>
      </c>
    </row>
    <row r="48" spans="1:12" ht="12.75">
      <c r="A48" s="34">
        <v>343</v>
      </c>
      <c r="B48" s="30" t="s">
        <v>71</v>
      </c>
      <c r="C48" s="30">
        <v>83500</v>
      </c>
      <c r="D48" s="59">
        <v>5000</v>
      </c>
      <c r="E48" s="29">
        <f t="shared" si="6"/>
        <v>0</v>
      </c>
      <c r="F48" s="59">
        <v>5000</v>
      </c>
      <c r="G48" s="32"/>
      <c r="H48" s="32"/>
      <c r="I48" s="33">
        <f t="shared" si="4"/>
        <v>5.9880239520958085</v>
      </c>
      <c r="J48" s="11"/>
      <c r="K48" s="11"/>
      <c r="L48" s="13">
        <f t="shared" si="5"/>
        <v>100</v>
      </c>
    </row>
    <row r="49" spans="1:12" ht="12.75">
      <c r="A49" s="35">
        <v>37</v>
      </c>
      <c r="B49" s="29" t="s">
        <v>72</v>
      </c>
      <c r="C49" s="29">
        <f>SUM(C50)</f>
        <v>493961.35</v>
      </c>
      <c r="D49" s="29">
        <f>SUM(D50)</f>
        <v>564032</v>
      </c>
      <c r="E49" s="29">
        <f>E50</f>
        <v>-130744.45000000001</v>
      </c>
      <c r="F49" s="62">
        <f>F50</f>
        <v>433287.55</v>
      </c>
      <c r="G49" s="62">
        <v>564032</v>
      </c>
      <c r="H49" s="62">
        <v>564032</v>
      </c>
      <c r="I49" s="33">
        <f t="shared" si="4"/>
        <v>114.18545195894376</v>
      </c>
      <c r="J49" s="13">
        <f>(G49/D49)*100</f>
        <v>100</v>
      </c>
      <c r="K49" s="36">
        <f>(G49/F49)*100</f>
        <v>130.17498425699054</v>
      </c>
      <c r="L49" s="13">
        <f t="shared" si="5"/>
        <v>76.81967512481562</v>
      </c>
    </row>
    <row r="50" spans="1:12" ht="12.75">
      <c r="A50" s="34">
        <v>372</v>
      </c>
      <c r="B50" s="30" t="s">
        <v>73</v>
      </c>
      <c r="C50" s="30">
        <v>493961.35</v>
      </c>
      <c r="D50" s="59">
        <v>564032</v>
      </c>
      <c r="E50" s="29">
        <f t="shared" si="6"/>
        <v>-130744.45000000001</v>
      </c>
      <c r="F50" s="59">
        <v>433287.55</v>
      </c>
      <c r="G50" s="32"/>
      <c r="H50" s="32"/>
      <c r="I50" s="33">
        <f t="shared" si="4"/>
        <v>114.18545195894376</v>
      </c>
      <c r="J50" s="11"/>
      <c r="K50" s="11"/>
      <c r="L50" s="13">
        <f t="shared" si="5"/>
        <v>76.81967512481562</v>
      </c>
    </row>
    <row r="51" spans="1:12" ht="12.75">
      <c r="A51" s="27" t="s">
        <v>6</v>
      </c>
      <c r="B51" s="27" t="s">
        <v>11</v>
      </c>
      <c r="C51" s="27">
        <f>SUM(C52+C54+C58)</f>
        <v>195940</v>
      </c>
      <c r="D51" s="27">
        <f>SUM(D52+D54+D58)</f>
        <v>216627.5</v>
      </c>
      <c r="E51" s="27">
        <f>E52+E54</f>
        <v>47615.75</v>
      </c>
      <c r="F51" s="27">
        <f>SUM(F52+F54+F58)</f>
        <v>264243.25</v>
      </c>
      <c r="G51" s="27">
        <f>SUM(G52+G54+G58)</f>
        <v>150875.5</v>
      </c>
      <c r="H51" s="27">
        <f>H52+H54</f>
        <v>136800</v>
      </c>
      <c r="I51" s="28">
        <f t="shared" si="4"/>
        <v>110.55807900377668</v>
      </c>
      <c r="J51" s="28">
        <f>(G51/D51)*100</f>
        <v>69.64743626732525</v>
      </c>
      <c r="K51" s="28">
        <f>(G51/F51)*100</f>
        <v>57.09720115840234</v>
      </c>
      <c r="L51" s="28">
        <f t="shared" si="5"/>
        <v>121.98047339326725</v>
      </c>
    </row>
    <row r="52" spans="1:12" ht="12.75">
      <c r="A52" s="29" t="s">
        <v>44</v>
      </c>
      <c r="B52" s="29" t="s">
        <v>45</v>
      </c>
      <c r="C52" s="29">
        <f>SUM(C53)</f>
        <v>11990</v>
      </c>
      <c r="D52" s="29">
        <f>SUM(D53)</f>
        <v>2000</v>
      </c>
      <c r="E52" s="29">
        <f>E53</f>
        <v>7500</v>
      </c>
      <c r="F52" s="29">
        <f>F53</f>
        <v>9500</v>
      </c>
      <c r="G52" s="29">
        <v>2000</v>
      </c>
      <c r="H52" s="29">
        <v>2000</v>
      </c>
      <c r="I52" s="33">
        <f t="shared" si="4"/>
        <v>16.680567139282733</v>
      </c>
      <c r="J52" s="13">
        <f>(G52/D52)*100</f>
        <v>100</v>
      </c>
      <c r="K52" s="10">
        <f>(G52/F52)*100</f>
        <v>21.052631578947366</v>
      </c>
      <c r="L52" s="13">
        <f t="shared" si="5"/>
        <v>475</v>
      </c>
    </row>
    <row r="53" spans="1:12" ht="12.75">
      <c r="A53" s="30" t="s">
        <v>46</v>
      </c>
      <c r="B53" s="30" t="s">
        <v>47</v>
      </c>
      <c r="C53" s="30">
        <v>11990</v>
      </c>
      <c r="D53" s="30">
        <v>2000</v>
      </c>
      <c r="E53" s="29">
        <f t="shared" si="6"/>
        <v>7500</v>
      </c>
      <c r="F53" s="30">
        <v>9500</v>
      </c>
      <c r="G53" s="32"/>
      <c r="H53" s="32"/>
      <c r="I53" s="33">
        <f t="shared" si="4"/>
        <v>16.680567139282733</v>
      </c>
      <c r="J53" s="11"/>
      <c r="K53" s="11"/>
      <c r="L53" s="13">
        <f t="shared" si="5"/>
        <v>475</v>
      </c>
    </row>
    <row r="54" spans="1:12" ht="12.75">
      <c r="A54" s="29" t="s">
        <v>48</v>
      </c>
      <c r="B54" s="29" t="s">
        <v>49</v>
      </c>
      <c r="C54" s="29">
        <f>SUM(C55:C57)</f>
        <v>183950</v>
      </c>
      <c r="D54" s="29">
        <f>SUM(D55:D57)</f>
        <v>214627.5</v>
      </c>
      <c r="E54" s="29">
        <f>E56</f>
        <v>40115.75</v>
      </c>
      <c r="F54" s="29">
        <f>F55+F56+F57</f>
        <v>254743.25</v>
      </c>
      <c r="G54" s="29">
        <v>148875.5</v>
      </c>
      <c r="H54" s="29">
        <v>134800</v>
      </c>
      <c r="I54" s="33">
        <f t="shared" si="4"/>
        <v>116.67708616471867</v>
      </c>
      <c r="J54" s="13">
        <f>(G54/D54)*100</f>
        <v>69.36459680143504</v>
      </c>
      <c r="K54" s="10">
        <f>(G54/F54)*100</f>
        <v>58.4413914794602</v>
      </c>
      <c r="L54" s="13">
        <f t="shared" si="5"/>
        <v>118.69087139346077</v>
      </c>
    </row>
    <row r="55" spans="1:12" ht="12.75">
      <c r="A55" s="60">
        <v>421</v>
      </c>
      <c r="B55" s="30" t="s">
        <v>78</v>
      </c>
      <c r="C55" s="30">
        <v>43650</v>
      </c>
      <c r="D55" s="30">
        <v>45000</v>
      </c>
      <c r="E55" s="29">
        <f t="shared" si="6"/>
        <v>0</v>
      </c>
      <c r="F55" s="30">
        <v>45000</v>
      </c>
      <c r="G55" s="29"/>
      <c r="H55" s="29"/>
      <c r="I55" s="11"/>
      <c r="J55" s="11"/>
      <c r="K55" s="11"/>
      <c r="L55" s="13">
        <f t="shared" si="5"/>
        <v>100</v>
      </c>
    </row>
    <row r="56" spans="1:12" ht="12.75">
      <c r="A56" s="30" t="s">
        <v>50</v>
      </c>
      <c r="B56" s="30" t="s">
        <v>51</v>
      </c>
      <c r="C56" s="30">
        <v>97000</v>
      </c>
      <c r="D56" s="30">
        <v>136827.5</v>
      </c>
      <c r="E56" s="29">
        <f t="shared" si="6"/>
        <v>40115.75</v>
      </c>
      <c r="F56" s="30">
        <v>176943.25</v>
      </c>
      <c r="G56" s="30"/>
      <c r="H56" s="30"/>
      <c r="I56" s="33">
        <f>(D56/C56)*100</f>
        <v>141.05927835051546</v>
      </c>
      <c r="J56" s="11"/>
      <c r="K56" s="11"/>
      <c r="L56" s="13">
        <f t="shared" si="5"/>
        <v>129.31848495368257</v>
      </c>
    </row>
    <row r="57" spans="1:12" ht="12.75">
      <c r="A57" s="34">
        <v>424</v>
      </c>
      <c r="B57" s="30" t="s">
        <v>74</v>
      </c>
      <c r="C57" s="30">
        <v>43300</v>
      </c>
      <c r="D57" s="30">
        <v>32800</v>
      </c>
      <c r="E57" s="29">
        <f t="shared" si="6"/>
        <v>0</v>
      </c>
      <c r="F57" s="30">
        <v>32800</v>
      </c>
      <c r="G57" s="30"/>
      <c r="H57" s="30"/>
      <c r="I57" s="33">
        <f>(D57/C57)*100</f>
        <v>75.75057736720554</v>
      </c>
      <c r="J57" s="11"/>
      <c r="K57" s="11"/>
      <c r="L57" s="13">
        <f t="shared" si="5"/>
        <v>100</v>
      </c>
    </row>
    <row r="58" spans="1:12" ht="12.75">
      <c r="A58" s="29" t="s">
        <v>52</v>
      </c>
      <c r="B58" s="29" t="s">
        <v>53</v>
      </c>
      <c r="C58" s="29">
        <f>SUM(C59)</f>
        <v>0</v>
      </c>
      <c r="D58" s="29">
        <f>SUM(D59)</f>
        <v>0</v>
      </c>
      <c r="E58" s="29">
        <f t="shared" si="6"/>
        <v>0</v>
      </c>
      <c r="F58" s="29">
        <f>SUM(F59)</f>
        <v>0</v>
      </c>
      <c r="G58" s="29">
        <f>SUM(G59)</f>
        <v>0</v>
      </c>
      <c r="H58" s="29">
        <v>0</v>
      </c>
      <c r="I58" s="10">
        <v>0</v>
      </c>
      <c r="J58" s="10">
        <v>0</v>
      </c>
      <c r="K58" s="10">
        <v>0</v>
      </c>
      <c r="L58" s="13">
        <v>0</v>
      </c>
    </row>
    <row r="59" spans="1:12" ht="12.75">
      <c r="A59" s="30" t="s">
        <v>54</v>
      </c>
      <c r="B59" s="30" t="s">
        <v>55</v>
      </c>
      <c r="C59" s="30">
        <v>0</v>
      </c>
      <c r="D59" s="30">
        <v>0</v>
      </c>
      <c r="E59" s="29">
        <f t="shared" si="6"/>
        <v>0</v>
      </c>
      <c r="F59" s="30">
        <v>0</v>
      </c>
      <c r="G59" s="32"/>
      <c r="H59" s="32"/>
      <c r="I59" s="11"/>
      <c r="J59" s="11"/>
      <c r="K59" s="11"/>
      <c r="L59" s="13"/>
    </row>
    <row r="60" spans="1:12" ht="12.75">
      <c r="A60" s="63"/>
      <c r="B60" s="67" t="s">
        <v>107</v>
      </c>
      <c r="C60" s="29">
        <f>SUM(C36+C51)</f>
        <v>7567043.26</v>
      </c>
      <c r="D60" s="64">
        <f>SUM(D36+D51+D58)</f>
        <v>6712412.61</v>
      </c>
      <c r="E60" s="29">
        <f>E36+E51</f>
        <v>248465.45999999996</v>
      </c>
      <c r="F60" s="65">
        <f>SUM(F36+F51)</f>
        <v>6960878.070000001</v>
      </c>
      <c r="G60" s="65">
        <f>G36+G51</f>
        <v>6534423.75</v>
      </c>
      <c r="H60" s="65">
        <f>H36+H51</f>
        <v>6520348.25</v>
      </c>
      <c r="I60" s="12">
        <v>95.73</v>
      </c>
      <c r="J60" s="12">
        <v>103.16</v>
      </c>
      <c r="K60" s="12">
        <v>99.42</v>
      </c>
      <c r="L60" s="13">
        <f>(F60/D60)*100</f>
        <v>103.70158204562459</v>
      </c>
    </row>
    <row r="62" spans="1:12" ht="12.75">
      <c r="A62" s="75" t="s">
        <v>110</v>
      </c>
      <c r="B62" s="75"/>
      <c r="G62" s="68" t="s">
        <v>68</v>
      </c>
      <c r="H62" s="68"/>
      <c r="I62" s="69"/>
      <c r="J62" s="69"/>
      <c r="K62" s="69"/>
      <c r="L62"/>
    </row>
    <row r="63" spans="1:2" ht="12.75">
      <c r="A63" s="75" t="s">
        <v>111</v>
      </c>
      <c r="B63" s="75"/>
    </row>
    <row r="64" spans="1:12" ht="12.75">
      <c r="A64" s="75" t="s">
        <v>112</v>
      </c>
      <c r="B64" s="75"/>
      <c r="G64" s="68" t="s">
        <v>91</v>
      </c>
      <c r="H64" s="68"/>
      <c r="I64" s="69"/>
      <c r="J64" s="69"/>
      <c r="K64" s="69"/>
      <c r="L64"/>
    </row>
  </sheetData>
  <sheetProtection/>
  <mergeCells count="14">
    <mergeCell ref="A63:B63"/>
    <mergeCell ref="A35:B35"/>
    <mergeCell ref="A29:B29"/>
    <mergeCell ref="G62:K62"/>
    <mergeCell ref="G64:K64"/>
    <mergeCell ref="A13:B13"/>
    <mergeCell ref="B6:G6"/>
    <mergeCell ref="A1:B1"/>
    <mergeCell ref="A2:B2"/>
    <mergeCell ref="A3:B3"/>
    <mergeCell ref="A4:B4"/>
    <mergeCell ref="A64:B64"/>
    <mergeCell ref="A62:B62"/>
    <mergeCell ref="A28:B28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Faraguna</dc:creator>
  <cp:keywords/>
  <dc:description/>
  <cp:lastModifiedBy>Racunovodstvo</cp:lastModifiedBy>
  <cp:lastPrinted>2022-05-18T08:54:14Z</cp:lastPrinted>
  <dcterms:created xsi:type="dcterms:W3CDTF">2020-10-08T11:33:17Z</dcterms:created>
  <dcterms:modified xsi:type="dcterms:W3CDTF">2022-05-18T11:25:47Z</dcterms:modified>
  <cp:category/>
  <cp:version/>
  <cp:contentType/>
  <cp:contentStatus/>
</cp:coreProperties>
</file>