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Sažetak financijskopg plana" sheetId="1" r:id="rId1"/>
    <sheet name="Prihodi i rashodi po ekon.klas." sheetId="2" r:id="rId2"/>
    <sheet name="Posebni dio-rashodi" sheetId="3" r:id="rId3"/>
    <sheet name="Posebni dio-prihodi" sheetId="4" r:id="rId4"/>
    <sheet name="Rashodi prema funkcijskoj klasi" sheetId="5" r:id="rId5"/>
  </sheets>
  <definedNames/>
  <calcPr fullCalcOnLoad="1"/>
</workbook>
</file>

<file path=xl/sharedStrings.xml><?xml version="1.0" encoding="utf-8"?>
<sst xmlns="http://schemas.openxmlformats.org/spreadsheetml/2006/main" count="635" uniqueCount="368">
  <si>
    <t/>
  </si>
  <si>
    <t>BROJ KONTA</t>
  </si>
  <si>
    <t>VRSTA PRIHODA / PRIMITAKA</t>
  </si>
  <si>
    <t>INDEKS</t>
  </si>
  <si>
    <t>3</t>
  </si>
  <si>
    <t>4</t>
  </si>
  <si>
    <t>6</t>
  </si>
  <si>
    <t>Prihodi poslovanja</t>
  </si>
  <si>
    <t>Rashodi poslovanja</t>
  </si>
  <si>
    <t>Rashodi za nabavu nefinancijske imovine</t>
  </si>
  <si>
    <t>63</t>
  </si>
  <si>
    <t>Pomoći iz inozemstva i od subjekata unutar općeg proračuna</t>
  </si>
  <si>
    <t>65</t>
  </si>
  <si>
    <t>Prihodi od upravnih i administrativnih pristojbi, pristojbi po posebnim propisima i naknada</t>
  </si>
  <si>
    <t>66</t>
  </si>
  <si>
    <t>Prihodi od prodaje proizvoda i robe te pruženih usluga i prihodi od donacija</t>
  </si>
  <si>
    <t>31</t>
  </si>
  <si>
    <t>Rashodi za zaposlene</t>
  </si>
  <si>
    <t>32</t>
  </si>
  <si>
    <t>Materijalni rashodi</t>
  </si>
  <si>
    <t>41</t>
  </si>
  <si>
    <t>Rashodi za nabavu neproizvedene dugotrajne imovine</t>
  </si>
  <si>
    <t>42</t>
  </si>
  <si>
    <t>Rashodi za nabavu proizvedene dugotrajne imovine</t>
  </si>
  <si>
    <t>45</t>
  </si>
  <si>
    <t>Rashodi za dodatna ulaganja na nefinancijskoj imovini</t>
  </si>
  <si>
    <t>9</t>
  </si>
  <si>
    <t>Vlastiti izvori</t>
  </si>
  <si>
    <t>92</t>
  </si>
  <si>
    <t>Rezultat poslovanja</t>
  </si>
  <si>
    <t>Prihod iz nadlež.prorač.za financ.redov.djelat.</t>
  </si>
  <si>
    <t>RASHODI   I   IZDACI</t>
  </si>
  <si>
    <t>PRIHODI   I   PRIMICI</t>
  </si>
  <si>
    <t xml:space="preserve"> RASPOLOŽIVA SREDSTVA IZ PRETHODNIH GODINA  </t>
  </si>
  <si>
    <t>USTANOVE ŠKOLSTVA</t>
  </si>
  <si>
    <t>Predsjednik školskog odbora:</t>
  </si>
  <si>
    <t>FINANCIJSKI RASHODI</t>
  </si>
  <si>
    <t>NAKNADE GRAĐ.I KUĆ.-PRIJEVOZ</t>
  </si>
  <si>
    <t>OSNOVNO OBRAZOVANJE</t>
  </si>
  <si>
    <t>OŠ VLADIMIRA NAZORA POTPIĆAN</t>
  </si>
  <si>
    <t>Dumbrova 12</t>
  </si>
  <si>
    <t>52333 Potpićan</t>
  </si>
  <si>
    <t>OIB: 14237019602</t>
  </si>
  <si>
    <t>Prihodi od prodaje nefinancijske imovine</t>
  </si>
  <si>
    <t xml:space="preserve">                                 OPĆI DIO</t>
  </si>
  <si>
    <t xml:space="preserve">        Marina Rade</t>
  </si>
  <si>
    <t>UKUPNI PRIHODI POSLOVANJA</t>
  </si>
  <si>
    <t>UKUPNI PRIHODI + VIŠAK</t>
  </si>
  <si>
    <t>1.</t>
  </si>
  <si>
    <t>7.</t>
  </si>
  <si>
    <t>SVEUKUPNO RASHODI + MANJAK/VIŠAK</t>
  </si>
  <si>
    <t>PROJEKCIJA   2024            EUR</t>
  </si>
  <si>
    <t>PROJEKCIJA   2025            EUR</t>
  </si>
  <si>
    <t>3/2</t>
  </si>
  <si>
    <t>0912</t>
  </si>
  <si>
    <t xml:space="preserve">OSNOVNA ŠKOLA VLADIMIRA NAZORA </t>
  </si>
  <si>
    <t>KLASA:</t>
  </si>
  <si>
    <t>URBROJ:</t>
  </si>
  <si>
    <t xml:space="preserve">                       RASHODI I IZDACI ZA TROGODIŠNJE RAZDOBLJE I </t>
  </si>
  <si>
    <t xml:space="preserve">                                PREMA PRORAČUNSKOJ KLASIFIKACIJI</t>
  </si>
  <si>
    <t>POSEBNI DIO</t>
  </si>
  <si>
    <t>ŠIFRA</t>
  </si>
  <si>
    <t>RAČUN</t>
  </si>
  <si>
    <t>OPIS</t>
  </si>
  <si>
    <t>IZVRŠENJE 2021.</t>
  </si>
  <si>
    <t>I REBALANS PLANA 2022.</t>
  </si>
  <si>
    <t>PROJEKCIJA 2024           EUR</t>
  </si>
  <si>
    <t>PROJEKCIJA 2025            EUR</t>
  </si>
  <si>
    <t>INDEKS   3/1</t>
  </si>
  <si>
    <t>3.</t>
  </si>
  <si>
    <t>5.</t>
  </si>
  <si>
    <t>6.</t>
  </si>
  <si>
    <t>Glava</t>
  </si>
  <si>
    <t>Šifra.škol.</t>
  </si>
  <si>
    <t>10637 OŠ Vladimira Nazora Potpićan</t>
  </si>
  <si>
    <t>RASHODI I IZDACI</t>
  </si>
  <si>
    <t>PROGRAM 2101: REDOVNA  DJELATNOST OŠ-MINIMALNI STANDARDI</t>
  </si>
  <si>
    <t>A210101</t>
  </si>
  <si>
    <t>AKTIVNOST: Financiranje materijalnih troškova po minim.stand.</t>
  </si>
  <si>
    <t>Izvor financiranja: Prihodi od županijskog proračuna</t>
  </si>
  <si>
    <t>RASHODI POSLOVANJA</t>
  </si>
  <si>
    <t>MATERIJALNI RASHODI</t>
  </si>
  <si>
    <t>A210102</t>
  </si>
  <si>
    <t>AKTIVNOST:Materijalni rashodi po stvarnom trošku</t>
  </si>
  <si>
    <t>NAKNADE GRAĐ. I KUĆ.-PRIJEVOZ</t>
  </si>
  <si>
    <t>A210103</t>
  </si>
  <si>
    <t>AKTIVNOST:Mater. rashodi po stvarnom trošku OŠ- drugi izvori</t>
  </si>
  <si>
    <t>RASHODI ZA NABAVU NEFINANCIJSKE IMOVINE</t>
  </si>
  <si>
    <t>RASHODI ZA NABAVU PROIZV.DUG.IMOVINE</t>
  </si>
  <si>
    <t>Izvor financiranja: pomoć Ministarstvo znanosti i obrazovanja</t>
  </si>
  <si>
    <t>Izvor financiranja: Donacije</t>
  </si>
  <si>
    <t>Izvor financiranja: Prihod od prodaje imovine za osnovne škole</t>
  </si>
  <si>
    <t>RASHODI ZA NABAVU DUGOT.NEFIN.IMOVINE</t>
  </si>
  <si>
    <t>A210104</t>
  </si>
  <si>
    <t>AKTIVNOST: Troškovi zaposlenika</t>
  </si>
  <si>
    <t>Izvori financiranja: Prihodi od Ministarstva obrazovanja</t>
  </si>
  <si>
    <t>RASHODI ZA ZAPOSLENE</t>
  </si>
  <si>
    <t>PROGRAM : OSNOVNA DJELATNOST -IZNAD STANDARDA</t>
  </si>
  <si>
    <t>A210201</t>
  </si>
  <si>
    <t>AKTIVNOST: Mater. rashodi po stvarnom trošku- iznad standarda</t>
  </si>
  <si>
    <t>PROGRAM : PROGRAMI OBRAZOVANJA IZNAD STANDARDA</t>
  </si>
  <si>
    <t>A230102</t>
  </si>
  <si>
    <t>AKTIVNOST: Županijska natjecanja</t>
  </si>
  <si>
    <t>RASHODI ZA ZAPOSLENIH</t>
  </si>
  <si>
    <t xml:space="preserve">                  Izvor financiranja: Prihodi od ostalih institucija za osnovne škole</t>
  </si>
  <si>
    <t xml:space="preserve">          </t>
  </si>
  <si>
    <t xml:space="preserve"> Izvor financiranja: Prihodi od Županijskog proračuna-Ug.o dj.pmoćnici</t>
  </si>
  <si>
    <t>Izvori financiranja:Pomoć iz prorač.koji nije nadležan: Općina  Pićan</t>
  </si>
  <si>
    <t>A230106</t>
  </si>
  <si>
    <t>AKTIVNOST: ŠKOLSKA KUHINJA</t>
  </si>
  <si>
    <t>Izvor financiranja: Prihodi za posebne namjene</t>
  </si>
  <si>
    <t>Izvori financiranja:Pomoć iz prorač.koji nije nadležan: Općina Cerovlje</t>
  </si>
  <si>
    <t>Izvor financiranja: Pomoći iz prorač. koji nije nadležan: Općina Gračišće</t>
  </si>
  <si>
    <t>Izvor financiranja: Pomoći iz prorač. koji nije nadležan: Općina Kršan</t>
  </si>
  <si>
    <t>Izvor financiranja: Pomoći iz prorač. koji nije nadležan: Općina Pićan</t>
  </si>
  <si>
    <t>Izvor financiranja: Pomoći od ostalih institucija za OŠ-Crveni križ</t>
  </si>
  <si>
    <t>A230107</t>
  </si>
  <si>
    <t>AKTIVNOST: Produženi boravak</t>
  </si>
  <si>
    <t>Izvor financiranja: Prihod za posebne namjene za osnovne škole</t>
  </si>
  <si>
    <t>Izvor financiranja: Pomoć iz proračuna koji nije nadležan: Općina Cerovlje</t>
  </si>
  <si>
    <t>Izvor financiranja: Pomoć iz proračuna koji nije nadležan: Općina Kršan</t>
  </si>
  <si>
    <t>Izvor financiranja: Pomoć iz proračuna koji nije nadležan: Općina Pićan</t>
  </si>
  <si>
    <t>MATERIJALNA RASHODI</t>
  </si>
  <si>
    <t>A230115</t>
  </si>
  <si>
    <t>AKTIVNOST: Ostali programi i projekti</t>
  </si>
  <si>
    <t>Izvor financiranja: Pomoć iz proračuna koji nije nadležan: Općina Gračišće</t>
  </si>
  <si>
    <t>Izvor financiranja: Pomoć iz proračuna koji nije nadležan: Općina  Kršan</t>
  </si>
  <si>
    <t>A230116</t>
  </si>
  <si>
    <t>AKTIVNOST: Školski list , časopisi i knjige</t>
  </si>
  <si>
    <t>Izvor financiranja:</t>
  </si>
  <si>
    <t>MZO</t>
  </si>
  <si>
    <t>RASHOD ZA NABAVU PROIZV.DUG.IMOVINE</t>
  </si>
  <si>
    <t>A230140</t>
  </si>
  <si>
    <t>AKTIVNOST: Sufinanciranje redovne djelatnosti-osig.društva</t>
  </si>
  <si>
    <t>Izvor financiranja: Pomoći iz prorač. koji nije nadležan: Osiguravajuća društva</t>
  </si>
  <si>
    <t>A230147</t>
  </si>
  <si>
    <t>AKTIVNOST: Volontarijat</t>
  </si>
  <si>
    <t>Izvor financiranja:Pomć iz proračuna koji nije nadležan:Ostale institucije</t>
  </si>
  <si>
    <t>A230171</t>
  </si>
  <si>
    <t>AKTIVNOST: Školska sportska društva</t>
  </si>
  <si>
    <t>Izvor financiranja: Prihod iz proračuna koji im nije nadležan za posebne namjene MZO</t>
  </si>
  <si>
    <t>A230184</t>
  </si>
  <si>
    <t>AKTIVNOST: Zavičajna nastava</t>
  </si>
  <si>
    <t>Izvor financiranja: Prihodi iz županijskog proračuna</t>
  </si>
  <si>
    <t>RASHODI ZA NABAVU PROZV.DUG.IMOVINE</t>
  </si>
  <si>
    <t>A230197</t>
  </si>
  <si>
    <t>AKTIVNOST: Projekt "Osiguranje prehrane djece u osnovnim školama"</t>
  </si>
  <si>
    <t>Izvor financiranja: Zaklada "Hrvatska za djecu"</t>
  </si>
  <si>
    <t>A230199</t>
  </si>
  <si>
    <t>AKTIVNOSTI:</t>
  </si>
  <si>
    <t>Školska  shema</t>
  </si>
  <si>
    <t>Izvor financiranja:Prihod od Ministarstva poljoprivrede</t>
  </si>
  <si>
    <t>A230202</t>
  </si>
  <si>
    <t>AKTIVNOST: Građanski odgoj</t>
  </si>
  <si>
    <t>Izvor financiranja: prihod od županijskog proračuna</t>
  </si>
  <si>
    <t>A230203</t>
  </si>
  <si>
    <t>AKTIVNOST: Medni dani</t>
  </si>
  <si>
    <t>A230205</t>
  </si>
  <si>
    <t>AKTIVNOST: Sredstva zaštite protiv COVID-19</t>
  </si>
  <si>
    <t>Izvor financiranja: Prihodi iz MZO</t>
  </si>
  <si>
    <t>K230206</t>
  </si>
  <si>
    <t>PROJEKT:  FLAG Alba</t>
  </si>
  <si>
    <t>PROGRAM 2401: INVESTICIJSKO ODRŽAVANJE OSNOVNIH ŠKOLA</t>
  </si>
  <si>
    <t>A240101</t>
  </si>
  <si>
    <t>AKTIVNOST: investicijsko održavanje  OŠ -minimalni standarda</t>
  </si>
  <si>
    <t>RASHOD POSLOVANJA</t>
  </si>
  <si>
    <t>A240103</t>
  </si>
  <si>
    <t>AKTIVNOST: investicijsko održavanje  OŠ -ostali proračuni</t>
  </si>
  <si>
    <t>Izvor financiranja: Pomoći iz prorač. koji nije nadležan</t>
  </si>
  <si>
    <t>PROGRAM: KAPITALNA ULAGANJA U OSNOVNE ŠKOLE</t>
  </si>
  <si>
    <t>K240301</t>
  </si>
  <si>
    <t>AKTIVNOST: PROJEKTNA DOKUMENTACIJA OSNOVNIH ŠKOLA</t>
  </si>
  <si>
    <t>Izvor financiranja: Prihod iz županijskog proračuna</t>
  </si>
  <si>
    <t>RASH.ZA NABAVU NEPR.DUG.I</t>
  </si>
  <si>
    <t>PROGRAM: OPREMANJE U OSNOVNIM ŠKOLAMA</t>
  </si>
  <si>
    <t>K240501</t>
  </si>
  <si>
    <t>AKTIVNOST: ŠKOLSKI NAMJEŠTAJ I OPREMA</t>
  </si>
  <si>
    <t>Izvor financiranja: Vlastiti prihodi</t>
  </si>
  <si>
    <t>Izvor financiranja: Prihod za posebne namjene</t>
  </si>
  <si>
    <t>Izvor financiranja: Ministarstvo znanosti i obrazovanja</t>
  </si>
  <si>
    <t>RASHOD ZA NABAVU NEPROIZ.DUGOT.IMOVINE</t>
  </si>
  <si>
    <t>Izvor financiranja: Pomoći iz prorač. koji nije nadležan: Općina  Pićan</t>
  </si>
  <si>
    <t>RASHOD ZA NABAVU NEFINANCIJSKE IMOVINE</t>
  </si>
  <si>
    <t>K240502</t>
  </si>
  <si>
    <t>AKTIVNOST: OPREMANJE KNJIŽNICE</t>
  </si>
  <si>
    <t>MATERIJALČNI RASHODI</t>
  </si>
  <si>
    <t>Izvor financiranja: Struktorni fondovi EU</t>
  </si>
  <si>
    <t>PROGRAM: MOZAIK 5</t>
  </si>
  <si>
    <t>T921101</t>
  </si>
  <si>
    <t>AKTIVNOST: PROVED. PROJ. MOZAIK 5</t>
  </si>
  <si>
    <t>Marina Rade</t>
  </si>
  <si>
    <t>I. OPĆI DIO</t>
  </si>
  <si>
    <t xml:space="preserve">A. RAČUN PRIHODA I RASHODA </t>
  </si>
  <si>
    <t>RASHODI PREMA FUNKCIJSKOJ KLASIFIKACIJI</t>
  </si>
  <si>
    <t>BROJČANA OZNAKA I NAZIV</t>
  </si>
  <si>
    <t>Plan 2022.</t>
  </si>
  <si>
    <t>UKUPNI RASHODI</t>
  </si>
  <si>
    <t>09  Obrazovanje</t>
  </si>
  <si>
    <t>091-Predškolsko i osnovno obrazovanje</t>
  </si>
  <si>
    <t>0912 Osnovno obrazovanje</t>
  </si>
  <si>
    <t>096 Dodatno ulaganje u obrazovanje (prehrana djece)</t>
  </si>
  <si>
    <t>A) SAŽETAK RAČUNA PRIHODA I RASHODA</t>
  </si>
  <si>
    <t>Projekcija proračuna
za 2024.</t>
  </si>
  <si>
    <t>Projekcija proračuna
za 2025.</t>
  </si>
  <si>
    <t>PRIHODI UKUPNO</t>
  </si>
  <si>
    <t>921.028,32 / 6.939.487,85</t>
  </si>
  <si>
    <t>PRIHODI POSLOVANJA</t>
  </si>
  <si>
    <t>920.922,14 / 6.938.687,85</t>
  </si>
  <si>
    <t>PRIHODI OD PRODAJE NEFINANCIJSKE IMOVINE</t>
  </si>
  <si>
    <t>106,18 / 800,00</t>
  </si>
  <si>
    <t>RASHODI UKUPNO</t>
  </si>
  <si>
    <t>923.867,28 / 6.960.878,07</t>
  </si>
  <si>
    <t>RASHODI  POSLOVANJA</t>
  </si>
  <si>
    <t>888.796,18 / 6.696.634,82</t>
  </si>
  <si>
    <t>35.071,11 /264.243,25</t>
  </si>
  <si>
    <t>RAZLIKA - VIŠAK / MANJAK</t>
  </si>
  <si>
    <t>2.838,94 / 21.390,22</t>
  </si>
  <si>
    <t>2.838,91 / 21.390,22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</si>
  <si>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</si>
  <si>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</si>
  <si>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</si>
  <si>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</si>
  <si>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ILI PRENESENI MANJAK I VIŠEGODIŠNJI PLAN URAVNOTEŽENJA</t>
  </si>
  <si>
    <t>UKUPAN DONOS VIŠKA / MANJKA IZ PRETHODNE(IH) GODINE***</t>
  </si>
  <si>
    <t>VIŠAK / MANJAK IZ PRETHODNE(IH) GODINE KOJI ĆE SE RASPOREDITI / POKRITI                  -manjak</t>
  </si>
  <si>
    <t>VIŠAK / MANJAK + NETO FINANCIRANJE</t>
  </si>
  <si>
    <t>** Napomena: Iznosi u stupcima Izvršenje 2021. i Plan 2022. preračunavaju se iz kuna u eure prema fiksnom tečaju konverzije (1 EUR=7,53450 kuna) i po pravilima za preračunavanje i zaokruživanje.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</si>
  <si>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</si>
  <si>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Izvršenje 2021.       kn</t>
  </si>
  <si>
    <t>Projekcija za 2024
 EUR</t>
  </si>
  <si>
    <t>Projekcija za 2025  EUR</t>
  </si>
  <si>
    <t>*Fiksni tečaj konverzije 1EUR=7,53450 kn</t>
  </si>
  <si>
    <t>DUMBROVA 12,  52232 POTPIĆAN</t>
  </si>
  <si>
    <t>OSNOVNA ŠKOLA VLADIMIRA NAZORA POTPIĆAN</t>
  </si>
  <si>
    <t>DUMBROVA 12, 52333 POTPIĆAN</t>
  </si>
  <si>
    <r>
      <rPr>
        <b/>
        <sz val="10"/>
        <color indexed="8"/>
        <rFont val="Calibri"/>
        <family val="2"/>
      </rPr>
      <t>FUNK.KLAS.</t>
    </r>
  </si>
  <si>
    <t xml:space="preserve">KLASA : </t>
  </si>
  <si>
    <t xml:space="preserve">URBROJ : </t>
  </si>
  <si>
    <t>VRSTA PRIHODA</t>
  </si>
  <si>
    <t>PROJEKCIJA PLANA 2024.                EUR</t>
  </si>
  <si>
    <t>PROJEKCIJA PLANA 2025.             EUR</t>
  </si>
  <si>
    <t>INDEKS  3/2</t>
  </si>
  <si>
    <t>2.</t>
  </si>
  <si>
    <t>Fun.klas.</t>
  </si>
  <si>
    <t>0912  -  OSNOVNO OBRAZOVANJE</t>
  </si>
  <si>
    <t>50003- USTANOVE ŠKOLSTVA</t>
  </si>
  <si>
    <t>Šifra škol.</t>
  </si>
  <si>
    <t>10637  O.Š. Vladimira Nazora, Potpićan</t>
  </si>
  <si>
    <t>000</t>
  </si>
  <si>
    <t>PRIHODI I PRIMICI</t>
  </si>
  <si>
    <t>Izvor</t>
  </si>
  <si>
    <t>PRIHODI IZ NADLEŽ.PRORAČ. I OD HZZO TEMELJ.UG.OBVEZA</t>
  </si>
  <si>
    <t>11001-PRIHOD IZ NADLEŽ. PRORAČ.-NAMJENSKI PRIH. I PRIMICI</t>
  </si>
  <si>
    <t>32300-VLASTITI PRIHODI OSNOVNIH ŠKOLA- PRIHODI KORISNIKA</t>
  </si>
  <si>
    <t>PRIH.OD PROD.PROIZ. I ROBE TE PRUŽ.USL.I PRIH.OD DONACIJA</t>
  </si>
  <si>
    <t>47300-PRIHODI ZA POSEBNE NAMJENE-PRIHODI KORISNIKA</t>
  </si>
  <si>
    <t>PRIH.OD UPRAVNIH I ADMINS.PRIST PO POSEBNIM PROP. I NAK.</t>
  </si>
  <si>
    <t>53082-POMOĆI OD MIN.ZNANOSTI I OBRAZO.-DRŽAVNA RIZNICA</t>
  </si>
  <si>
    <t>PRIH.IZ INOZ.I OD SUBJ.UNUTAR OPĆEG PRORAČUNA</t>
  </si>
  <si>
    <t>55047-OPĆINA CEROVLJE ZA PRORAČUNSKE KORISNIKE</t>
  </si>
  <si>
    <t>58300- OSTALE INSTITUCIJE ZA OSNOVNE ŠKOLE-DRŽAV.PRORAČ</t>
  </si>
  <si>
    <t>55217- OPĆINE KRŠAN ZA PRORAČUNSKE KORISNIKE</t>
  </si>
  <si>
    <t>PRIHOD POSLOVANJA</t>
  </si>
  <si>
    <t>55330-  OPĆINE PIĆAN ZA PRORAČUNSKE KORISNIKE</t>
  </si>
  <si>
    <t>53060- MINISTARSTVO POLJOPRIVREDE ZA PRORAČUNSKE KORISNIKE</t>
  </si>
  <si>
    <t>51008- FLAG Alba-Prihod od škola za EU projekte</t>
  </si>
  <si>
    <t>55132- OPĆINA GRAČIŠĆE ZA PRORAČUNSKE KORISNIKE</t>
  </si>
  <si>
    <t>62300- DONACIJE ZA OSNOVNE ŠKOLE</t>
  </si>
  <si>
    <t>53080-AGENCIJA ZA ODGOJ I OBRAZ. ZA PRORAČUNSKE KORISNIKE</t>
  </si>
  <si>
    <t>62001-OSIGURAVAJUĆA DRUŠTVA ZA PRORAČUNSKE KORISNIKE</t>
  </si>
  <si>
    <t>63000- ZAKLADA"Hrvatska za djecu"</t>
  </si>
  <si>
    <t>51100-Struktorni fondovi EU-PRIHOD ZA PLAĆE POMOĆNIKA TEMELJ.PRIJ. EU SRED.-MOZAIK 5</t>
  </si>
  <si>
    <t>PRIHOD OD PRODAJE NEFINANCIJSKE IMOVINE</t>
  </si>
  <si>
    <t>RASPOLOŽIVA SREDSTVA IZ PRIJAŠNJE GODINE</t>
  </si>
  <si>
    <t>VLASTITI PRIHODI-PRIHODI KORISNIKA</t>
  </si>
  <si>
    <t>VLASTITI IZVORI</t>
  </si>
  <si>
    <t>REZULTAT POSLOVANJA</t>
  </si>
  <si>
    <t>OPĆI PRIHODI I PRIMICI</t>
  </si>
  <si>
    <t xml:space="preserve">MANJAK PRIHODA </t>
  </si>
  <si>
    <t>VIŠAK PRIHODA</t>
  </si>
  <si>
    <t>POMOĆI</t>
  </si>
  <si>
    <t>PRIHODI OD PRODAJE NEFIN.IMOVINE</t>
  </si>
  <si>
    <t>OSNOVNA ŠKOLA VLADIMIRA NAZORA  DUMBROVA 12, 52333 POTPIĆAN</t>
  </si>
  <si>
    <t>RAZLIKA</t>
  </si>
  <si>
    <t>UREDSKA OPREMA I NAMJEŠTAJ</t>
  </si>
  <si>
    <t>NAK. GRAĐANIMA I KUĆANS.U NAR</t>
  </si>
  <si>
    <t>Izvor financiranja: Ostale institucije za osnovne škole</t>
  </si>
  <si>
    <t>A230208</t>
  </si>
  <si>
    <t>AKTIVNOST: Prehrana za učenike u OŠ</t>
  </si>
  <si>
    <t>Izvor financiranja: Prihod od  MZO</t>
  </si>
  <si>
    <t>A230209</t>
  </si>
  <si>
    <t>AKTIVNOST: Menstrualne higijenske potrebštine</t>
  </si>
  <si>
    <t>Izvor financiranja:Ministarstvo rada, mirovinskog sustava,obitelji i socijalne politike za prorač.korisnike</t>
  </si>
  <si>
    <t>TEKUĆE DONACIJE</t>
  </si>
  <si>
    <t>K240510</t>
  </si>
  <si>
    <t>AKTIVNOST: OPREMANJE ŠKOLSKE KUHINJE U OŠ</t>
  </si>
  <si>
    <t>Izvor financiranja: Prihodi iz MZO  za projekte IŽ</t>
  </si>
  <si>
    <t>Izvori financiranja: Prihodi od Ministarstva obrazovanja-REZULTAT</t>
  </si>
  <si>
    <t>Izvor financiranja: Prihodi od županijskog proračuna - REZULTAT</t>
  </si>
  <si>
    <t>Izvor financiranja: Prihodi iz drugih izvora(vlast.prihod)</t>
  </si>
  <si>
    <t>Izvor financiranja: Prihodi iz drugih izvora(vlast.prihod)-REZULTAT</t>
  </si>
  <si>
    <t>Izvor financiranja: Donacije - REZULTAT</t>
  </si>
  <si>
    <t>Izvor financiranja: Prihodi za posebne namjene-REZULTAT</t>
  </si>
  <si>
    <t>Izvor financiranja: Pomoć iz proračuna koji nije nadležan: Općina Gračišće-REZULTAT</t>
  </si>
  <si>
    <t>Izvor financiranja: Pomoć iz proračuna koji nije nadležan: Općina  Kršan-REZULTAT</t>
  </si>
  <si>
    <t>Izvor financiranja: Pomoć iz proračuna koji nije nadležan: Općina Pićan-REZULTAT</t>
  </si>
  <si>
    <t>Izvor financiranja:Prihod od Ministarstva poljoprivrede-REZULTAT</t>
  </si>
  <si>
    <t>Izvor financiranja: Prihodi od škola za EU projekte</t>
  </si>
  <si>
    <t>Izvor financiranja: Prihodi od škola za EU projekte- REZULTAT</t>
  </si>
  <si>
    <t>52082-PRIHOD MZO ZA PROJEKT IŽ</t>
  </si>
  <si>
    <t>53102-MINISTARSTVO RADA,MIR.SUSTAVA,OBITELJI I SOCIJ.POLIT.PR.KORISNIKA</t>
  </si>
  <si>
    <t>118,29</t>
  </si>
  <si>
    <t>547,42</t>
  </si>
  <si>
    <t>4.250,51</t>
  </si>
  <si>
    <t>NAKNADE GRAĐ.I KUĆ.-U NARAVI</t>
  </si>
  <si>
    <r>
      <rPr>
        <b/>
        <sz val="8"/>
        <color indexed="9"/>
        <rFont val="Arial"/>
        <family val="2"/>
      </rPr>
      <t>Prihodi od prodaje nefinancijske imovine</t>
    </r>
    <r>
      <rPr>
        <b/>
        <sz val="8"/>
        <rFont val="Arial"/>
        <family val="2"/>
      </rPr>
      <t>.</t>
    </r>
  </si>
  <si>
    <t>I REBALANS PLANA 2023           EUR</t>
  </si>
  <si>
    <t>Plan 2022.**                        EUR/KN</t>
  </si>
  <si>
    <r>
      <t xml:space="preserve">* Napomena: U Uputi o procesu prilagodbe poslovnih procesa subjekata opće države za poslovanje u euru iz lipnja 2022. dana je preporuka da u Općem dijelu proračuna sažetak Računa prihoda i rashoda i Računa financiranja bude iskazan dvojno, odnosno </t>
    </r>
    <r>
      <rPr>
        <b/>
        <i/>
        <u val="single"/>
        <sz val="8"/>
        <color indexed="8"/>
        <rFont val="Calibri"/>
        <family val="2"/>
      </rPr>
      <t>u kunama i u eurima</t>
    </r>
    <r>
      <rPr>
        <b/>
        <i/>
        <sz val="8"/>
        <color indexed="8"/>
        <rFont val="Calibri"/>
        <family val="2"/>
      </rPr>
      <t>.</t>
    </r>
  </si>
  <si>
    <t>Izvor financiranja: Donacije  - REZULTAT</t>
  </si>
  <si>
    <t>II REBALANS     2023</t>
  </si>
  <si>
    <t>Izvor financiranja: Namjenski prihodi i primici IŽ</t>
  </si>
  <si>
    <t>Izvor financiranja: Vlastiti prihodi- REZULTAT</t>
  </si>
  <si>
    <t>T921201</t>
  </si>
  <si>
    <t>PROGRAM: MOZAIK 6</t>
  </si>
  <si>
    <t>II  REBALANS PLAN 2023</t>
  </si>
  <si>
    <t>48005,48006,48011- POTPORE ZA DECENTRALIZI. SREDSTVA OSNOVNE ŠKOLE</t>
  </si>
  <si>
    <t>51100-Struktorni fondovi EU-PRIHOD ZA PLAĆE POMOĆNIKA TEMELJ.PRIJ. EU SRED.-MOZAIK 6</t>
  </si>
  <si>
    <t>4.</t>
  </si>
  <si>
    <t>8.</t>
  </si>
  <si>
    <t>9.</t>
  </si>
  <si>
    <t>6/4</t>
  </si>
  <si>
    <t>PLAN   2023         EUR</t>
  </si>
  <si>
    <t xml:space="preserve"> PLAN    2022          kn</t>
  </si>
  <si>
    <t>II REBALANS PLANA 2023     EUR</t>
  </si>
  <si>
    <t>PLAN   2023</t>
  </si>
  <si>
    <t xml:space="preserve"> PLANA 2023</t>
  </si>
  <si>
    <t>Plan  2023.god.    EUR</t>
  </si>
  <si>
    <t>Razliak</t>
  </si>
  <si>
    <t>II Rebalans plana 2023</t>
  </si>
  <si>
    <t xml:space="preserve">                                                                                             Predsjednik školskog odbora:</t>
  </si>
  <si>
    <t xml:space="preserve">                                                                    Predsjednik školskog odbora:</t>
  </si>
  <si>
    <t xml:space="preserve">                                                      Marina Rade</t>
  </si>
  <si>
    <t>II  REBALANS          PLANA 2023     EUR</t>
  </si>
  <si>
    <t>Projekcija proračuna
za 2024.                                          EUR</t>
  </si>
  <si>
    <t>Projekcija proračuna
za 2025.                                          EUR</t>
  </si>
  <si>
    <t xml:space="preserve"> PLANA 2023                       EUR</t>
  </si>
  <si>
    <t xml:space="preserve"> PLANA 2023           EUR</t>
  </si>
  <si>
    <t>Projekcija proračuna
za 2025.                                                  EUR</t>
  </si>
  <si>
    <t>Projekcija proračuna
za 2024.                                                              EUR</t>
  </si>
  <si>
    <t xml:space="preserve">                   4.250,,51</t>
  </si>
  <si>
    <t>PRIJEDLOG DRUGIH IZMJENA I DOPUNA FINANCIJSKOG PLAN 2023.GOD. SA PROJEKCIJOM 2024-2025.GOD.</t>
  </si>
  <si>
    <t>PRIHODI I RASHODI PO EKONOMSKOJ KLASIFIKACIJI PRIJEDLOGA  DRUGIH IZMJENA I DOPUNA  FINANCIJSKOG PLANA ZA 2023.GOD.SA PROJEKCIJOM ZA 2024 I 2025</t>
  </si>
  <si>
    <t>PRIJEDLOG DRUGIH IZMJENA I DOPUNA FINANCIJSKOG PLANA  ZA 2023.GOD. SA PROJEKCIJOM ZA 2024 I 2025</t>
  </si>
  <si>
    <t>PRIJEDLOG DRUGIH IZMJENA I DOPUNA FINANCIJSKOG PLANA ZA 2023 GOD. SA PROJEKCIJOM ZA 2024. I 2025.</t>
  </si>
  <si>
    <t xml:space="preserve">                                                          PRIHODI I PRIMICI ISKAZANI PO VRSTAMA</t>
  </si>
  <si>
    <t>PRIJEDLOG DRUGIH  IZMJENA I DOPUNA FINANCIJSKOG PLANA ZA 2023.GODINU                                                                                                                                                                                   SA PROJEKCIJOM ZA 2024 I 2025 GODINU</t>
  </si>
  <si>
    <t>KLASA: 400-01/23-01/06</t>
  </si>
  <si>
    <t>URBROJ: 2144-20-01-23-1</t>
  </si>
  <si>
    <t>Potpićan, 29.11.2023.</t>
  </si>
  <si>
    <t>KLASA:    400-01/23-01/06</t>
  </si>
  <si>
    <t>DATUM: 29.11.2023.</t>
  </si>
  <si>
    <t>400-01/23-01/06</t>
  </si>
  <si>
    <t>2144-20-01-23-1</t>
  </si>
  <si>
    <t xml:space="preserve">       Predsjednik školskog odbora:</t>
  </si>
  <si>
    <t>U Potpićnu, 29.11.2023.</t>
  </si>
  <si>
    <t>U Potpićnu, 29.11.2023.god.</t>
  </si>
  <si>
    <r>
      <t>DATUM: 29.</t>
    </r>
    <r>
      <rPr>
        <u val="single"/>
        <sz val="10"/>
        <rFont val="Arial"/>
        <family val="2"/>
      </rPr>
      <t>11.2023.</t>
    </r>
  </si>
</sst>
</file>

<file path=xl/styles.xml><?xml version="1.0" encoding="utf-8"?>
<styleSheet xmlns="http://schemas.openxmlformats.org/spreadsheetml/2006/main">
  <numFmts count="3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\.mm\.yyyy"/>
    <numFmt numFmtId="175" formatCode="[$-41A]d\.\ mmmm\ yyyy\."/>
    <numFmt numFmtId="176" formatCode="#,##0.0"/>
    <numFmt numFmtId="177" formatCode="0.0"/>
    <numFmt numFmtId="178" formatCode="_(* #,##0.000_);_(* \(#,##0.000\);_(* &quot;-&quot;??_);_(@_)"/>
    <numFmt numFmtId="179" formatCode="#,##0.00;[Red]#,##0.00"/>
    <numFmt numFmtId="180" formatCode="0;[Red]0"/>
    <numFmt numFmtId="181" formatCode="#,##0.00_ ;\-#,##0.00\ "/>
    <numFmt numFmtId="182" formatCode="_-* #,##0.0\ &quot;kn&quot;_-;\-* #,##0.0\ &quot;kn&quot;_-;_-* &quot;-&quot;??\ &quot;kn&quot;_-;_-@_-"/>
    <numFmt numFmtId="183" formatCode="_-* #,##0.0\ _k_n_-;\-* #,##0.0\ _k_n_-;_-* &quot;-&quot;?\ _k_n_-;_-@_-"/>
    <numFmt numFmtId="184" formatCode="#,##0.00_ ;[Red]\-#,##0.00\ "/>
    <numFmt numFmtId="185" formatCode="#,##0.000"/>
  </numFmts>
  <fonts count="8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i/>
      <sz val="8"/>
      <name val="Arial"/>
      <family val="2"/>
    </font>
    <font>
      <b/>
      <i/>
      <sz val="8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sz val="16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4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i/>
      <sz val="8"/>
      <name val="Calibri"/>
      <family val="2"/>
    </font>
    <font>
      <b/>
      <sz val="10"/>
      <color indexed="9"/>
      <name val="Arial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2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4" tint="-0.2499700039625167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Calibri"/>
      <family val="2"/>
    </font>
    <font>
      <b/>
      <sz val="10"/>
      <color theme="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6" fillId="28" borderId="2" applyNumberFormat="0" applyAlignment="0" applyProtection="0"/>
    <xf numFmtId="0" fontId="57" fillId="28" borderId="3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31" borderId="8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2" borderId="3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23">
    <xf numFmtId="0" fontId="0" fillId="0" borderId="0" xfId="0" applyAlignment="1">
      <alignment/>
    </xf>
    <xf numFmtId="174" fontId="0" fillId="0" borderId="0" xfId="0" applyNumberFormat="1" applyFont="1" applyBorder="1" applyAlignment="1" applyProtection="1">
      <alignment horizontal="left"/>
      <protection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 applyProtection="1">
      <alignment horizontal="left"/>
      <protection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0" fontId="1" fillId="0" borderId="11" xfId="0" applyFont="1" applyBorder="1" applyAlignment="1" applyProtection="1">
      <alignment horizontal="center" vertical="center"/>
      <protection/>
    </xf>
    <xf numFmtId="49" fontId="1" fillId="33" borderId="10" xfId="59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68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2" fillId="0" borderId="0" xfId="0" applyFont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10" xfId="0" applyNumberFormat="1" applyFont="1" applyFill="1" applyBorder="1" applyAlignment="1" applyProtection="1">
      <alignment horizontal="left" vertical="center" wrapText="1"/>
      <protection/>
    </xf>
    <xf numFmtId="0" fontId="7" fillId="35" borderId="10" xfId="0" applyFont="1" applyFill="1" applyBorder="1" applyAlignment="1" quotePrefix="1">
      <alignment horizontal="left" vertical="center" wrapText="1"/>
    </xf>
    <xf numFmtId="0" fontId="1" fillId="35" borderId="10" xfId="0" applyFont="1" applyFill="1" applyBorder="1" applyAlignment="1" quotePrefix="1">
      <alignment horizontal="left" vertical="center" wrapText="1"/>
    </xf>
    <xf numFmtId="0" fontId="73" fillId="0" borderId="11" xfId="0" applyFont="1" applyBorder="1" applyAlignment="1">
      <alignment horizontal="right" vertical="center"/>
    </xf>
    <xf numFmtId="4" fontId="2" fillId="35" borderId="12" xfId="0" applyNumberFormat="1" applyFont="1" applyFill="1" applyBorder="1" applyAlignment="1">
      <alignment horizontal="center"/>
    </xf>
    <xf numFmtId="4" fontId="6" fillId="35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73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73" fillId="0" borderId="13" xfId="0" applyFont="1" applyBorder="1" applyAlignment="1">
      <alignment/>
    </xf>
    <xf numFmtId="0" fontId="73" fillId="0" borderId="14" xfId="0" applyFont="1" applyBorder="1" applyAlignment="1">
      <alignment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center" wrapText="1"/>
    </xf>
    <xf numFmtId="0" fontId="73" fillId="0" borderId="16" xfId="0" applyFont="1" applyBorder="1" applyAlignment="1">
      <alignment horizontal="center" wrapText="1"/>
    </xf>
    <xf numFmtId="0" fontId="73" fillId="19" borderId="17" xfId="0" applyFont="1" applyFill="1" applyBorder="1" applyAlignment="1">
      <alignment/>
    </xf>
    <xf numFmtId="0" fontId="73" fillId="19" borderId="12" xfId="0" applyFont="1" applyFill="1" applyBorder="1" applyAlignment="1">
      <alignment/>
    </xf>
    <xf numFmtId="0" fontId="73" fillId="19" borderId="10" xfId="0" applyFont="1" applyFill="1" applyBorder="1" applyAlignment="1">
      <alignment horizontal="center"/>
    </xf>
    <xf numFmtId="0" fontId="73" fillId="19" borderId="18" xfId="0" applyFont="1" applyFill="1" applyBorder="1" applyAlignment="1">
      <alignment horizontal="center"/>
    </xf>
    <xf numFmtId="0" fontId="73" fillId="19" borderId="18" xfId="0" applyFont="1" applyFill="1" applyBorder="1" applyAlignment="1">
      <alignment horizontal="center" wrapText="1"/>
    </xf>
    <xf numFmtId="0" fontId="73" fillId="19" borderId="10" xfId="0" applyFont="1" applyFill="1" applyBorder="1" applyAlignment="1">
      <alignment horizontal="center" wrapText="1"/>
    </xf>
    <xf numFmtId="0" fontId="74" fillId="36" borderId="17" xfId="0" applyNumberFormat="1" applyFont="1" applyFill="1" applyBorder="1" applyAlignment="1">
      <alignment/>
    </xf>
    <xf numFmtId="179" fontId="74" fillId="36" borderId="10" xfId="0" applyNumberFormat="1" applyFont="1" applyFill="1" applyBorder="1" applyAlignment="1">
      <alignment horizontal="right"/>
    </xf>
    <xf numFmtId="179" fontId="74" fillId="36" borderId="18" xfId="0" applyNumberFormat="1" applyFont="1" applyFill="1" applyBorder="1" applyAlignment="1">
      <alignment horizontal="center"/>
    </xf>
    <xf numFmtId="173" fontId="74" fillId="36" borderId="18" xfId="59" applyFont="1" applyFill="1" applyBorder="1" applyAlignment="1">
      <alignment horizontal="right" wrapText="1"/>
    </xf>
    <xf numFmtId="173" fontId="74" fillId="36" borderId="18" xfId="59" applyFont="1" applyFill="1" applyBorder="1" applyAlignment="1">
      <alignment horizontal="center" wrapText="1"/>
    </xf>
    <xf numFmtId="173" fontId="74" fillId="36" borderId="10" xfId="59" applyFont="1" applyFill="1" applyBorder="1" applyAlignment="1">
      <alignment horizontal="right" wrapText="1"/>
    </xf>
    <xf numFmtId="180" fontId="74" fillId="17" borderId="17" xfId="0" applyNumberFormat="1" applyFont="1" applyFill="1" applyBorder="1" applyAlignment="1">
      <alignment/>
    </xf>
    <xf numFmtId="0" fontId="74" fillId="17" borderId="12" xfId="0" applyFont="1" applyFill="1" applyBorder="1" applyAlignment="1">
      <alignment/>
    </xf>
    <xf numFmtId="0" fontId="75" fillId="17" borderId="10" xfId="0" applyFont="1" applyFill="1" applyBorder="1" applyAlignment="1">
      <alignment/>
    </xf>
    <xf numFmtId="179" fontId="74" fillId="17" borderId="10" xfId="0" applyNumberFormat="1" applyFont="1" applyFill="1" applyBorder="1" applyAlignment="1">
      <alignment horizontal="right"/>
    </xf>
    <xf numFmtId="179" fontId="74" fillId="17" borderId="18" xfId="0" applyNumberFormat="1" applyFont="1" applyFill="1" applyBorder="1" applyAlignment="1">
      <alignment horizontal="center"/>
    </xf>
    <xf numFmtId="179" fontId="74" fillId="17" borderId="18" xfId="0" applyNumberFormat="1" applyFont="1" applyFill="1" applyBorder="1" applyAlignment="1">
      <alignment/>
    </xf>
    <xf numFmtId="179" fontId="74" fillId="17" borderId="10" xfId="0" applyNumberFormat="1" applyFont="1" applyFill="1" applyBorder="1" applyAlignment="1">
      <alignment/>
    </xf>
    <xf numFmtId="0" fontId="73" fillId="37" borderId="17" xfId="0" applyFont="1" applyFill="1" applyBorder="1" applyAlignment="1">
      <alignment/>
    </xf>
    <xf numFmtId="0" fontId="73" fillId="37" borderId="12" xfId="0" applyFont="1" applyFill="1" applyBorder="1" applyAlignment="1">
      <alignment/>
    </xf>
    <xf numFmtId="0" fontId="73" fillId="37" borderId="10" xfId="0" applyFont="1" applyFill="1" applyBorder="1" applyAlignment="1">
      <alignment/>
    </xf>
    <xf numFmtId="179" fontId="73" fillId="37" borderId="10" xfId="0" applyNumberFormat="1" applyFont="1" applyFill="1" applyBorder="1" applyAlignment="1">
      <alignment horizontal="right"/>
    </xf>
    <xf numFmtId="179" fontId="73" fillId="37" borderId="18" xfId="0" applyNumberFormat="1" applyFont="1" applyFill="1" applyBorder="1" applyAlignment="1">
      <alignment horizontal="right"/>
    </xf>
    <xf numFmtId="179" fontId="73" fillId="37" borderId="18" xfId="0" applyNumberFormat="1" applyFont="1" applyFill="1" applyBorder="1" applyAlignment="1">
      <alignment horizontal="center"/>
    </xf>
    <xf numFmtId="179" fontId="73" fillId="37" borderId="18" xfId="0" applyNumberFormat="1" applyFont="1" applyFill="1" applyBorder="1" applyAlignment="1">
      <alignment/>
    </xf>
    <xf numFmtId="179" fontId="73" fillId="8" borderId="18" xfId="0" applyNumberFormat="1" applyFont="1" applyFill="1" applyBorder="1" applyAlignment="1">
      <alignment/>
    </xf>
    <xf numFmtId="179" fontId="73" fillId="8" borderId="10" xfId="0" applyNumberFormat="1" applyFont="1" applyFill="1" applyBorder="1" applyAlignment="1">
      <alignment/>
    </xf>
    <xf numFmtId="0" fontId="0" fillId="38" borderId="17" xfId="0" applyFont="1" applyFill="1" applyBorder="1" applyAlignment="1">
      <alignment/>
    </xf>
    <xf numFmtId="0" fontId="73" fillId="38" borderId="12" xfId="0" applyFont="1" applyFill="1" applyBorder="1" applyAlignment="1">
      <alignment/>
    </xf>
    <xf numFmtId="0" fontId="73" fillId="38" borderId="10" xfId="0" applyFont="1" applyFill="1" applyBorder="1" applyAlignment="1">
      <alignment/>
    </xf>
    <xf numFmtId="179" fontId="0" fillId="38" borderId="10" xfId="0" applyNumberFormat="1" applyFont="1" applyFill="1" applyBorder="1" applyAlignment="1">
      <alignment horizontal="right"/>
    </xf>
    <xf numFmtId="179" fontId="0" fillId="38" borderId="18" xfId="0" applyNumberFormat="1" applyFont="1" applyFill="1" applyBorder="1" applyAlignment="1">
      <alignment horizontal="right"/>
    </xf>
    <xf numFmtId="179" fontId="0" fillId="38" borderId="18" xfId="0" applyNumberFormat="1" applyFont="1" applyFill="1" applyBorder="1" applyAlignment="1">
      <alignment/>
    </xf>
    <xf numFmtId="179" fontId="0" fillId="38" borderId="10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179" fontId="73" fillId="0" borderId="10" xfId="0" applyNumberFormat="1" applyFont="1" applyBorder="1" applyAlignment="1">
      <alignment horizontal="right"/>
    </xf>
    <xf numFmtId="179" fontId="73" fillId="0" borderId="18" xfId="0" applyNumberFormat="1" applyFont="1" applyBorder="1" applyAlignment="1">
      <alignment horizontal="center"/>
    </xf>
    <xf numFmtId="179" fontId="73" fillId="0" borderId="18" xfId="0" applyNumberFormat="1" applyFont="1" applyBorder="1" applyAlignment="1">
      <alignment/>
    </xf>
    <xf numFmtId="179" fontId="73" fillId="0" borderId="10" xfId="0" applyNumberFormat="1" applyFont="1" applyBorder="1" applyAlignment="1">
      <alignment/>
    </xf>
    <xf numFmtId="0" fontId="40" fillId="0" borderId="10" xfId="0" applyFont="1" applyBorder="1" applyAlignment="1">
      <alignment/>
    </xf>
    <xf numFmtId="179" fontId="0" fillId="0" borderId="10" xfId="0" applyNumberFormat="1" applyFont="1" applyBorder="1" applyAlignment="1">
      <alignment horizontal="right"/>
    </xf>
    <xf numFmtId="179" fontId="0" fillId="0" borderId="18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73" fillId="37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179" fontId="0" fillId="0" borderId="18" xfId="0" applyNumberFormat="1" applyFont="1" applyBorder="1" applyAlignment="1">
      <alignment horizontal="center"/>
    </xf>
    <xf numFmtId="0" fontId="0" fillId="38" borderId="18" xfId="0" applyFont="1" applyFill="1" applyBorder="1" applyAlignment="1">
      <alignment/>
    </xf>
    <xf numFmtId="0" fontId="0" fillId="0" borderId="10" xfId="0" applyFont="1" applyBorder="1" applyAlignment="1">
      <alignment horizontal="left" vertical="top"/>
    </xf>
    <xf numFmtId="0" fontId="74" fillId="17" borderId="17" xfId="0" applyFont="1" applyFill="1" applyBorder="1" applyAlignment="1">
      <alignment/>
    </xf>
    <xf numFmtId="179" fontId="75" fillId="17" borderId="10" xfId="0" applyNumberFormat="1" applyFont="1" applyFill="1" applyBorder="1" applyAlignment="1">
      <alignment/>
    </xf>
    <xf numFmtId="179" fontId="75" fillId="17" borderId="18" xfId="0" applyNumberFormat="1" applyFont="1" applyFill="1" applyBorder="1" applyAlignment="1">
      <alignment/>
    </xf>
    <xf numFmtId="179" fontId="75" fillId="17" borderId="18" xfId="0" applyNumberFormat="1" applyFont="1" applyFill="1" applyBorder="1" applyAlignment="1">
      <alignment horizontal="center"/>
    </xf>
    <xf numFmtId="0" fontId="41" fillId="38" borderId="17" xfId="0" applyFont="1" applyFill="1" applyBorder="1" applyAlignment="1">
      <alignment/>
    </xf>
    <xf numFmtId="0" fontId="41" fillId="38" borderId="18" xfId="0" applyFont="1" applyFill="1" applyBorder="1" applyAlignment="1">
      <alignment/>
    </xf>
    <xf numFmtId="0" fontId="41" fillId="38" borderId="12" xfId="0" applyFont="1" applyFill="1" applyBorder="1" applyAlignment="1">
      <alignment/>
    </xf>
    <xf numFmtId="179" fontId="40" fillId="38" borderId="10" xfId="0" applyNumberFormat="1" applyFont="1" applyFill="1" applyBorder="1" applyAlignment="1">
      <alignment/>
    </xf>
    <xf numFmtId="179" fontId="40" fillId="38" borderId="18" xfId="0" applyNumberFormat="1" applyFont="1" applyFill="1" applyBorder="1" applyAlignment="1">
      <alignment/>
    </xf>
    <xf numFmtId="0" fontId="41" fillId="0" borderId="17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179" fontId="41" fillId="0" borderId="10" xfId="0" applyNumberFormat="1" applyFont="1" applyFill="1" applyBorder="1" applyAlignment="1">
      <alignment/>
    </xf>
    <xf numFmtId="179" fontId="41" fillId="0" borderId="18" xfId="0" applyNumberFormat="1" applyFont="1" applyFill="1" applyBorder="1" applyAlignment="1">
      <alignment/>
    </xf>
    <xf numFmtId="179" fontId="40" fillId="0" borderId="10" xfId="0" applyNumberFormat="1" applyFont="1" applyFill="1" applyBorder="1" applyAlignment="1">
      <alignment/>
    </xf>
    <xf numFmtId="179" fontId="40" fillId="0" borderId="18" xfId="0" applyNumberFormat="1" applyFont="1" applyFill="1" applyBorder="1" applyAlignment="1">
      <alignment/>
    </xf>
    <xf numFmtId="179" fontId="40" fillId="0" borderId="10" xfId="0" applyNumberFormat="1" applyFont="1" applyFill="1" applyBorder="1" applyAlignment="1">
      <alignment wrapText="1"/>
    </xf>
    <xf numFmtId="179" fontId="73" fillId="38" borderId="10" xfId="0" applyNumberFormat="1" applyFont="1" applyFill="1" applyBorder="1" applyAlignment="1">
      <alignment/>
    </xf>
    <xf numFmtId="179" fontId="73" fillId="38" borderId="18" xfId="0" applyNumberFormat="1" applyFont="1" applyFill="1" applyBorder="1" applyAlignment="1">
      <alignment/>
    </xf>
    <xf numFmtId="0" fontId="73" fillId="35" borderId="17" xfId="0" applyFont="1" applyFill="1" applyBorder="1" applyAlignment="1">
      <alignment/>
    </xf>
    <xf numFmtId="0" fontId="73" fillId="35" borderId="12" xfId="0" applyFont="1" applyFill="1" applyBorder="1" applyAlignment="1">
      <alignment/>
    </xf>
    <xf numFmtId="179" fontId="73" fillId="35" borderId="10" xfId="0" applyNumberFormat="1" applyFont="1" applyFill="1" applyBorder="1" applyAlignment="1">
      <alignment/>
    </xf>
    <xf numFmtId="179" fontId="73" fillId="35" borderId="18" xfId="0" applyNumberFormat="1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79" fontId="0" fillId="35" borderId="10" xfId="0" applyNumberFormat="1" applyFont="1" applyFill="1" applyBorder="1" applyAlignment="1">
      <alignment/>
    </xf>
    <xf numFmtId="179" fontId="0" fillId="35" borderId="18" xfId="0" applyNumberFormat="1" applyFont="1" applyFill="1" applyBorder="1" applyAlignment="1">
      <alignment/>
    </xf>
    <xf numFmtId="179" fontId="0" fillId="38" borderId="18" xfId="0" applyNumberFormat="1" applyFont="1" applyFill="1" applyBorder="1" applyAlignment="1">
      <alignment horizontal="center"/>
    </xf>
    <xf numFmtId="0" fontId="0" fillId="38" borderId="12" xfId="0" applyFont="1" applyFill="1" applyBorder="1" applyAlignment="1">
      <alignment/>
    </xf>
    <xf numFmtId="0" fontId="0" fillId="0" borderId="19" xfId="0" applyFont="1" applyBorder="1" applyAlignment="1">
      <alignment/>
    </xf>
    <xf numFmtId="181" fontId="73" fillId="0" borderId="10" xfId="57" applyNumberFormat="1" applyFont="1" applyBorder="1" applyAlignment="1">
      <alignment/>
    </xf>
    <xf numFmtId="181" fontId="73" fillId="0" borderId="18" xfId="57" applyNumberFormat="1" applyFont="1" applyBorder="1" applyAlignment="1">
      <alignment/>
    </xf>
    <xf numFmtId="0" fontId="0" fillId="37" borderId="10" xfId="0" applyFont="1" applyFill="1" applyBorder="1" applyAlignment="1">
      <alignment/>
    </xf>
    <xf numFmtId="179" fontId="0" fillId="37" borderId="10" xfId="0" applyNumberFormat="1" applyFont="1" applyFill="1" applyBorder="1" applyAlignment="1">
      <alignment/>
    </xf>
    <xf numFmtId="179" fontId="0" fillId="37" borderId="18" xfId="0" applyNumberFormat="1" applyFont="1" applyFill="1" applyBorder="1" applyAlignment="1">
      <alignment/>
    </xf>
    <xf numFmtId="0" fontId="41" fillId="37" borderId="12" xfId="0" applyFont="1" applyFill="1" applyBorder="1" applyAlignment="1">
      <alignment/>
    </xf>
    <xf numFmtId="0" fontId="40" fillId="37" borderId="10" xfId="0" applyFont="1" applyFill="1" applyBorder="1" applyAlignment="1">
      <alignment/>
    </xf>
    <xf numFmtId="179" fontId="40" fillId="37" borderId="10" xfId="0" applyNumberFormat="1" applyFont="1" applyFill="1" applyBorder="1" applyAlignment="1">
      <alignment/>
    </xf>
    <xf numFmtId="179" fontId="40" fillId="37" borderId="18" xfId="0" applyNumberFormat="1" applyFont="1" applyFill="1" applyBorder="1" applyAlignment="1">
      <alignment/>
    </xf>
    <xf numFmtId="0" fontId="74" fillId="38" borderId="17" xfId="0" applyFont="1" applyFill="1" applyBorder="1" applyAlignment="1">
      <alignment/>
    </xf>
    <xf numFmtId="0" fontId="75" fillId="38" borderId="10" xfId="0" applyFont="1" applyFill="1" applyBorder="1" applyAlignment="1">
      <alignment/>
    </xf>
    <xf numFmtId="179" fontId="75" fillId="38" borderId="10" xfId="0" applyNumberFormat="1" applyFont="1" applyFill="1" applyBorder="1" applyAlignment="1">
      <alignment/>
    </xf>
    <xf numFmtId="179" fontId="75" fillId="38" borderId="18" xfId="0" applyNumberFormat="1" applyFont="1" applyFill="1" applyBorder="1" applyAlignment="1">
      <alignment/>
    </xf>
    <xf numFmtId="0" fontId="41" fillId="35" borderId="17" xfId="0" applyFont="1" applyFill="1" applyBorder="1" applyAlignment="1">
      <alignment/>
    </xf>
    <xf numFmtId="0" fontId="40" fillId="35" borderId="12" xfId="0" applyFont="1" applyFill="1" applyBorder="1" applyAlignment="1">
      <alignment/>
    </xf>
    <xf numFmtId="179" fontId="41" fillId="35" borderId="10" xfId="0" applyNumberFormat="1" applyFont="1" applyFill="1" applyBorder="1" applyAlignment="1">
      <alignment/>
    </xf>
    <xf numFmtId="179" fontId="41" fillId="35" borderId="18" xfId="0" applyNumberFormat="1" applyFont="1" applyFill="1" applyBorder="1" applyAlignment="1">
      <alignment/>
    </xf>
    <xf numFmtId="179" fontId="40" fillId="35" borderId="10" xfId="0" applyNumberFormat="1" applyFont="1" applyFill="1" applyBorder="1" applyAlignment="1">
      <alignment/>
    </xf>
    <xf numFmtId="179" fontId="40" fillId="35" borderId="18" xfId="0" applyNumberFormat="1" applyFont="1" applyFill="1" applyBorder="1" applyAlignment="1">
      <alignment/>
    </xf>
    <xf numFmtId="0" fontId="74" fillId="35" borderId="17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8" borderId="12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37" borderId="17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75" fillId="17" borderId="17" xfId="0" applyFont="1" applyFill="1" applyBorder="1" applyAlignment="1">
      <alignment/>
    </xf>
    <xf numFmtId="0" fontId="75" fillId="17" borderId="12" xfId="0" applyFont="1" applyFill="1" applyBorder="1" applyAlignment="1">
      <alignment/>
    </xf>
    <xf numFmtId="179" fontId="73" fillId="38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38" borderId="20" xfId="0" applyFont="1" applyFill="1" applyBorder="1" applyAlignment="1">
      <alignment/>
    </xf>
    <xf numFmtId="0" fontId="0" fillId="38" borderId="21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179" fontId="0" fillId="38" borderId="19" xfId="0" applyNumberFormat="1" applyFont="1" applyFill="1" applyBorder="1" applyAlignment="1">
      <alignment/>
    </xf>
    <xf numFmtId="179" fontId="0" fillId="38" borderId="22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79" fontId="73" fillId="0" borderId="19" xfId="0" applyNumberFormat="1" applyFont="1" applyBorder="1" applyAlignment="1">
      <alignment/>
    </xf>
    <xf numFmtId="179" fontId="73" fillId="0" borderId="22" xfId="0" applyNumberFormat="1" applyFont="1" applyBorder="1" applyAlignment="1">
      <alignment/>
    </xf>
    <xf numFmtId="179" fontId="0" fillId="0" borderId="19" xfId="0" applyNumberFormat="1" applyFont="1" applyBorder="1" applyAlignment="1">
      <alignment/>
    </xf>
    <xf numFmtId="179" fontId="0" fillId="0" borderId="22" xfId="0" applyNumberFormat="1" applyFont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179" fontId="73" fillId="35" borderId="19" xfId="0" applyNumberFormat="1" applyFont="1" applyFill="1" applyBorder="1" applyAlignment="1">
      <alignment/>
    </xf>
    <xf numFmtId="179" fontId="73" fillId="35" borderId="22" xfId="0" applyNumberFormat="1" applyFont="1" applyFill="1" applyBorder="1" applyAlignment="1">
      <alignment/>
    </xf>
    <xf numFmtId="179" fontId="0" fillId="35" borderId="19" xfId="0" applyNumberFormat="1" applyFont="1" applyFill="1" applyBorder="1" applyAlignment="1">
      <alignment/>
    </xf>
    <xf numFmtId="179" fontId="0" fillId="35" borderId="22" xfId="0" applyNumberFormat="1" applyFont="1" applyFill="1" applyBorder="1" applyAlignment="1">
      <alignment/>
    </xf>
    <xf numFmtId="0" fontId="0" fillId="38" borderId="23" xfId="0" applyFont="1" applyFill="1" applyBorder="1" applyAlignment="1">
      <alignment/>
    </xf>
    <xf numFmtId="0" fontId="73" fillId="38" borderId="24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179" fontId="0" fillId="38" borderId="25" xfId="0" applyNumberFormat="1" applyFont="1" applyFill="1" applyBorder="1" applyAlignment="1">
      <alignment/>
    </xf>
    <xf numFmtId="179" fontId="0" fillId="38" borderId="26" xfId="0" applyNumberFormat="1" applyFont="1" applyFill="1" applyBorder="1" applyAlignment="1">
      <alignment/>
    </xf>
    <xf numFmtId="0" fontId="0" fillId="35" borderId="18" xfId="0" applyFont="1" applyFill="1" applyBorder="1" applyAlignment="1">
      <alignment/>
    </xf>
    <xf numFmtId="43" fontId="0" fillId="0" borderId="18" xfId="0" applyNumberFormat="1" applyFont="1" applyBorder="1" applyAlignment="1">
      <alignment horizontal="right"/>
    </xf>
    <xf numFmtId="0" fontId="41" fillId="38" borderId="27" xfId="0" applyFont="1" applyFill="1" applyBorder="1" applyAlignment="1">
      <alignment horizontal="left" wrapText="1"/>
    </xf>
    <xf numFmtId="179" fontId="76" fillId="0" borderId="18" xfId="0" applyNumberFormat="1" applyFont="1" applyBorder="1" applyAlignment="1">
      <alignment horizontal="center"/>
    </xf>
    <xf numFmtId="179" fontId="76" fillId="0" borderId="18" xfId="0" applyNumberFormat="1" applyFont="1" applyBorder="1" applyAlignment="1">
      <alignment horizontal="right"/>
    </xf>
    <xf numFmtId="179" fontId="76" fillId="0" borderId="18" xfId="0" applyNumberFormat="1" applyFont="1" applyBorder="1" applyAlignment="1">
      <alignment/>
    </xf>
    <xf numFmtId="179" fontId="76" fillId="0" borderId="10" xfId="0" applyNumberFormat="1" applyFont="1" applyBorder="1" applyAlignment="1">
      <alignment/>
    </xf>
    <xf numFmtId="179" fontId="76" fillId="35" borderId="18" xfId="0" applyNumberFormat="1" applyFont="1" applyFill="1" applyBorder="1" applyAlignment="1">
      <alignment/>
    </xf>
    <xf numFmtId="179" fontId="0" fillId="37" borderId="18" xfId="0" applyNumberFormat="1" applyFont="1" applyFill="1" applyBorder="1" applyAlignment="1">
      <alignment horizontal="right"/>
    </xf>
    <xf numFmtId="179" fontId="76" fillId="8" borderId="18" xfId="0" applyNumberFormat="1" applyFont="1" applyFill="1" applyBorder="1" applyAlignment="1">
      <alignment horizontal="right"/>
    </xf>
    <xf numFmtId="179" fontId="40" fillId="37" borderId="18" xfId="0" applyNumberFormat="1" applyFont="1" applyFill="1" applyBorder="1" applyAlignment="1">
      <alignment horizontal="right"/>
    </xf>
    <xf numFmtId="0" fontId="41" fillId="34" borderId="17" xfId="0" applyFont="1" applyFill="1" applyBorder="1" applyAlignment="1">
      <alignment/>
    </xf>
    <xf numFmtId="0" fontId="41" fillId="34" borderId="12" xfId="0" applyFont="1" applyFill="1" applyBorder="1" applyAlignment="1">
      <alignment/>
    </xf>
    <xf numFmtId="0" fontId="40" fillId="34" borderId="10" xfId="0" applyFont="1" applyFill="1" applyBorder="1" applyAlignment="1">
      <alignment/>
    </xf>
    <xf numFmtId="179" fontId="41" fillId="34" borderId="10" xfId="0" applyNumberFormat="1" applyFont="1" applyFill="1" applyBorder="1" applyAlignment="1">
      <alignment/>
    </xf>
    <xf numFmtId="179" fontId="41" fillId="34" borderId="18" xfId="0" applyNumberFormat="1" applyFont="1" applyFill="1" applyBorder="1" applyAlignment="1">
      <alignment/>
    </xf>
    <xf numFmtId="179" fontId="73" fillId="34" borderId="10" xfId="0" applyNumberFormat="1" applyFont="1" applyFill="1" applyBorder="1" applyAlignment="1">
      <alignment/>
    </xf>
    <xf numFmtId="179" fontId="41" fillId="34" borderId="18" xfId="0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179" fontId="73" fillId="34" borderId="18" xfId="0" applyNumberFormat="1" applyFont="1" applyFill="1" applyBorder="1" applyAlignment="1">
      <alignment/>
    </xf>
    <xf numFmtId="0" fontId="8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0" fontId="8" fillId="39" borderId="10" xfId="0" applyFont="1" applyFill="1" applyBorder="1" applyAlignment="1">
      <alignment/>
    </xf>
    <xf numFmtId="0" fontId="8" fillId="39" borderId="10" xfId="0" applyFont="1" applyFill="1" applyBorder="1" applyAlignment="1" applyProtection="1">
      <alignment horizontal="center" wrapText="1"/>
      <protection/>
    </xf>
    <xf numFmtId="2" fontId="8" fillId="39" borderId="10" xfId="0" applyNumberFormat="1" applyFont="1" applyFill="1" applyBorder="1" applyAlignment="1" applyProtection="1">
      <alignment horizontal="center"/>
      <protection/>
    </xf>
    <xf numFmtId="0" fontId="8" fillId="39" borderId="10" xfId="0" applyFont="1" applyFill="1" applyBorder="1" applyAlignment="1" applyProtection="1">
      <alignment horizontal="center"/>
      <protection/>
    </xf>
    <xf numFmtId="49" fontId="8" fillId="39" borderId="10" xfId="0" applyNumberFormat="1" applyFont="1" applyFill="1" applyBorder="1" applyAlignment="1" applyProtection="1">
      <alignment horizontal="center"/>
      <protection/>
    </xf>
    <xf numFmtId="4" fontId="10" fillId="40" borderId="10" xfId="0" applyNumberFormat="1" applyFont="1" applyFill="1" applyBorder="1" applyAlignment="1">
      <alignment/>
    </xf>
    <xf numFmtId="2" fontId="10" fillId="40" borderId="10" xfId="0" applyNumberFormat="1" applyFont="1" applyFill="1" applyBorder="1" applyAlignment="1">
      <alignment/>
    </xf>
    <xf numFmtId="4" fontId="10" fillId="41" borderId="10" xfId="0" applyNumberFormat="1" applyFont="1" applyFill="1" applyBorder="1" applyAlignment="1">
      <alignment/>
    </xf>
    <xf numFmtId="2" fontId="10" fillId="41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2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/>
    </xf>
    <xf numFmtId="0" fontId="77" fillId="42" borderId="10" xfId="0" applyNumberFormat="1" applyFont="1" applyFill="1" applyBorder="1" applyAlignment="1">
      <alignment horizontal="left"/>
    </xf>
    <xf numFmtId="4" fontId="8" fillId="42" borderId="10" xfId="0" applyNumberFormat="1" applyFont="1" applyFill="1" applyBorder="1" applyAlignment="1">
      <alignment/>
    </xf>
    <xf numFmtId="4" fontId="77" fillId="42" borderId="10" xfId="59" applyNumberFormat="1" applyFont="1" applyFill="1" applyBorder="1" applyAlignment="1">
      <alignment/>
    </xf>
    <xf numFmtId="4" fontId="77" fillId="42" borderId="10" xfId="59" applyNumberFormat="1" applyFont="1" applyFill="1" applyBorder="1" applyAlignment="1">
      <alignment/>
    </xf>
    <xf numFmtId="4" fontId="8" fillId="0" borderId="10" xfId="59" applyNumberFormat="1" applyFont="1" applyBorder="1" applyAlignment="1">
      <alignment/>
    </xf>
    <xf numFmtId="4" fontId="8" fillId="0" borderId="10" xfId="59" applyNumberFormat="1" applyFont="1" applyBorder="1" applyAlignment="1">
      <alignment/>
    </xf>
    <xf numFmtId="2" fontId="9" fillId="35" borderId="10" xfId="0" applyNumberFormat="1" applyFont="1" applyFill="1" applyBorder="1" applyAlignment="1">
      <alignment/>
    </xf>
    <xf numFmtId="0" fontId="78" fillId="43" borderId="10" xfId="0" applyNumberFormat="1" applyFont="1" applyFill="1" applyBorder="1" applyAlignment="1">
      <alignment horizontal="left"/>
    </xf>
    <xf numFmtId="4" fontId="8" fillId="43" borderId="10" xfId="0" applyNumberFormat="1" applyFont="1" applyFill="1" applyBorder="1" applyAlignment="1">
      <alignment/>
    </xf>
    <xf numFmtId="4" fontId="79" fillId="43" borderId="10" xfId="59" applyNumberFormat="1" applyFont="1" applyFill="1" applyBorder="1" applyAlignment="1">
      <alignment/>
    </xf>
    <xf numFmtId="4" fontId="8" fillId="43" borderId="10" xfId="59" applyNumberFormat="1" applyFont="1" applyFill="1" applyBorder="1" applyAlignment="1">
      <alignment/>
    </xf>
    <xf numFmtId="2" fontId="8" fillId="43" borderId="10" xfId="0" applyNumberFormat="1" applyFont="1" applyFill="1" applyBorder="1" applyAlignment="1">
      <alignment/>
    </xf>
    <xf numFmtId="4" fontId="9" fillId="44" borderId="10" xfId="59" applyNumberFormat="1" applyFont="1" applyFill="1" applyBorder="1" applyAlignment="1">
      <alignment/>
    </xf>
    <xf numFmtId="4" fontId="9" fillId="44" borderId="10" xfId="59" applyNumberFormat="1" applyFont="1" applyFill="1" applyBorder="1" applyAlignment="1">
      <alignment/>
    </xf>
    <xf numFmtId="2" fontId="9" fillId="44" borderId="10" xfId="0" applyNumberFormat="1" applyFont="1" applyFill="1" applyBorder="1" applyAlignment="1">
      <alignment/>
    </xf>
    <xf numFmtId="0" fontId="8" fillId="0" borderId="10" xfId="59" applyNumberFormat="1" applyFont="1" applyBorder="1" applyAlignment="1">
      <alignment horizontal="left"/>
    </xf>
    <xf numFmtId="173" fontId="8" fillId="0" borderId="10" xfId="59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73" fontId="8" fillId="0" borderId="10" xfId="59" applyFont="1" applyFill="1" applyBorder="1" applyAlignment="1">
      <alignment/>
    </xf>
    <xf numFmtId="0" fontId="80" fillId="0" borderId="17" xfId="0" applyFont="1" applyBorder="1" applyAlignment="1">
      <alignment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 wrapText="1"/>
    </xf>
    <xf numFmtId="0" fontId="80" fillId="0" borderId="18" xfId="0" applyFont="1" applyBorder="1" applyAlignment="1">
      <alignment horizontal="center" wrapText="1"/>
    </xf>
    <xf numFmtId="0" fontId="80" fillId="0" borderId="12" xfId="0" applyFont="1" applyBorder="1" applyAlignment="1">
      <alignment/>
    </xf>
    <xf numFmtId="0" fontId="80" fillId="0" borderId="27" xfId="0" applyFont="1" applyBorder="1" applyAlignment="1">
      <alignment horizontal="center"/>
    </xf>
    <xf numFmtId="0" fontId="80" fillId="0" borderId="18" xfId="0" applyFont="1" applyBorder="1" applyAlignment="1">
      <alignment horizontal="center"/>
    </xf>
    <xf numFmtId="0" fontId="80" fillId="0" borderId="27" xfId="59" applyNumberFormat="1" applyFont="1" applyBorder="1" applyAlignment="1">
      <alignment horizontal="left"/>
    </xf>
    <xf numFmtId="179" fontId="80" fillId="0" borderId="18" xfId="0" applyNumberFormat="1" applyFont="1" applyBorder="1" applyAlignment="1">
      <alignment horizontal="center"/>
    </xf>
    <xf numFmtId="0" fontId="79" fillId="0" borderId="10" xfId="0" applyFont="1" applyBorder="1" applyAlignment="1">
      <alignment/>
    </xf>
    <xf numFmtId="0" fontId="79" fillId="0" borderId="27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8" xfId="0" applyFont="1" applyBorder="1" applyAlignment="1">
      <alignment/>
    </xf>
    <xf numFmtId="49" fontId="80" fillId="17" borderId="10" xfId="0" applyNumberFormat="1" applyFont="1" applyFill="1" applyBorder="1" applyAlignment="1">
      <alignment horizontal="right"/>
    </xf>
    <xf numFmtId="0" fontId="79" fillId="17" borderId="10" xfId="0" applyFont="1" applyFill="1" applyBorder="1" applyAlignment="1">
      <alignment/>
    </xf>
    <xf numFmtId="179" fontId="80" fillId="17" borderId="18" xfId="0" applyNumberFormat="1" applyFont="1" applyFill="1" applyBorder="1" applyAlignment="1">
      <alignment horizontal="center"/>
    </xf>
    <xf numFmtId="179" fontId="80" fillId="17" borderId="18" xfId="0" applyNumberFormat="1" applyFont="1" applyFill="1" applyBorder="1" applyAlignment="1">
      <alignment/>
    </xf>
    <xf numFmtId="0" fontId="9" fillId="0" borderId="13" xfId="0" applyFont="1" applyBorder="1" applyAlignment="1">
      <alignment/>
    </xf>
    <xf numFmtId="0" fontId="80" fillId="0" borderId="15" xfId="0" applyFont="1" applyBorder="1" applyAlignment="1">
      <alignment/>
    </xf>
    <xf numFmtId="179" fontId="80" fillId="0" borderId="16" xfId="0" applyNumberFormat="1" applyFont="1" applyBorder="1" applyAlignment="1">
      <alignment/>
    </xf>
    <xf numFmtId="179" fontId="9" fillId="0" borderId="16" xfId="0" applyNumberFormat="1" applyFont="1" applyBorder="1" applyAlignment="1">
      <alignment/>
    </xf>
    <xf numFmtId="179" fontId="9" fillId="0" borderId="10" xfId="0" applyNumberFormat="1" applyFont="1" applyBorder="1" applyAlignment="1">
      <alignment/>
    </xf>
    <xf numFmtId="0" fontId="80" fillId="0" borderId="10" xfId="0" applyFont="1" applyBorder="1" applyAlignment="1">
      <alignment/>
    </xf>
    <xf numFmtId="179" fontId="80" fillId="0" borderId="10" xfId="0" applyNumberFormat="1" applyFont="1" applyBorder="1" applyAlignment="1">
      <alignment/>
    </xf>
    <xf numFmtId="179" fontId="80" fillId="0" borderId="18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 wrapText="1"/>
    </xf>
    <xf numFmtId="179" fontId="9" fillId="0" borderId="18" xfId="0" applyNumberFormat="1" applyFont="1" applyBorder="1" applyAlignment="1">
      <alignment/>
    </xf>
    <xf numFmtId="43" fontId="9" fillId="0" borderId="18" xfId="0" applyNumberFormat="1" applyFont="1" applyBorder="1" applyAlignment="1">
      <alignment horizontal="right"/>
    </xf>
    <xf numFmtId="43" fontId="9" fillId="0" borderId="18" xfId="0" applyNumberFormat="1" applyFont="1" applyBorder="1" applyAlignment="1">
      <alignment/>
    </xf>
    <xf numFmtId="43" fontId="8" fillId="0" borderId="18" xfId="0" applyNumberFormat="1" applyFont="1" applyBorder="1" applyAlignment="1">
      <alignment/>
    </xf>
    <xf numFmtId="0" fontId="45" fillId="35" borderId="17" xfId="0" applyFont="1" applyFill="1" applyBorder="1" applyAlignment="1">
      <alignment/>
    </xf>
    <xf numFmtId="0" fontId="45" fillId="35" borderId="10" xfId="0" applyFont="1" applyFill="1" applyBorder="1" applyAlignment="1">
      <alignment/>
    </xf>
    <xf numFmtId="179" fontId="45" fillId="35" borderId="18" xfId="0" applyNumberFormat="1" applyFont="1" applyFill="1" applyBorder="1" applyAlignment="1">
      <alignment/>
    </xf>
    <xf numFmtId="0" fontId="81" fillId="0" borderId="17" xfId="0" applyFont="1" applyBorder="1" applyAlignment="1">
      <alignment/>
    </xf>
    <xf numFmtId="179" fontId="9" fillId="0" borderId="18" xfId="0" applyNumberFormat="1" applyFont="1" applyBorder="1" applyAlignment="1">
      <alignment horizontal="center"/>
    </xf>
    <xf numFmtId="43" fontId="8" fillId="0" borderId="18" xfId="0" applyNumberFormat="1" applyFont="1" applyBorder="1" applyAlignment="1">
      <alignment horizontal="center"/>
    </xf>
    <xf numFmtId="43" fontId="9" fillId="0" borderId="18" xfId="0" applyNumberFormat="1" applyFont="1" applyBorder="1" applyAlignment="1">
      <alignment horizontal="center"/>
    </xf>
    <xf numFmtId="173" fontId="9" fillId="0" borderId="18" xfId="59" applyFont="1" applyBorder="1" applyAlignment="1">
      <alignment/>
    </xf>
    <xf numFmtId="0" fontId="11" fillId="0" borderId="17" xfId="0" applyFont="1" applyBorder="1" applyAlignment="1">
      <alignment/>
    </xf>
    <xf numFmtId="0" fontId="9" fillId="17" borderId="17" xfId="0" applyFont="1" applyFill="1" applyBorder="1" applyAlignment="1">
      <alignment/>
    </xf>
    <xf numFmtId="0" fontId="80" fillId="17" borderId="10" xfId="0" applyFont="1" applyFill="1" applyBorder="1" applyAlignment="1">
      <alignment/>
    </xf>
    <xf numFmtId="179" fontId="9" fillId="17" borderId="18" xfId="0" applyNumberFormat="1" applyFont="1" applyFill="1" applyBorder="1" applyAlignment="1">
      <alignment/>
    </xf>
    <xf numFmtId="179" fontId="9" fillId="17" borderId="10" xfId="0" applyNumberFormat="1" applyFont="1" applyFill="1" applyBorder="1" applyAlignment="1">
      <alignment/>
    </xf>
    <xf numFmtId="179" fontId="80" fillId="0" borderId="18" xfId="0" applyNumberFormat="1" applyFont="1" applyBorder="1" applyAlignment="1">
      <alignment horizontal="right"/>
    </xf>
    <xf numFmtId="49" fontId="9" fillId="0" borderId="18" xfId="0" applyNumberFormat="1" applyFont="1" applyBorder="1" applyAlignment="1">
      <alignment horizontal="right"/>
    </xf>
    <xf numFmtId="179" fontId="80" fillId="35" borderId="10" xfId="0" applyNumberFormat="1" applyFont="1" applyFill="1" applyBorder="1" applyAlignment="1">
      <alignment/>
    </xf>
    <xf numFmtId="0" fontId="82" fillId="35" borderId="0" xfId="0" applyFont="1" applyFill="1" applyAlignment="1">
      <alignment/>
    </xf>
    <xf numFmtId="0" fontId="44" fillId="0" borderId="18" xfId="0" applyFont="1" applyBorder="1" applyAlignment="1" quotePrefix="1">
      <alignment horizontal="left" wrapText="1"/>
    </xf>
    <xf numFmtId="0" fontId="44" fillId="0" borderId="27" xfId="0" applyFont="1" applyBorder="1" applyAlignment="1" quotePrefix="1">
      <alignment horizontal="left" wrapText="1"/>
    </xf>
    <xf numFmtId="0" fontId="44" fillId="0" borderId="27" xfId="0" applyFont="1" applyBorder="1" applyAlignment="1" quotePrefix="1">
      <alignment horizontal="center" wrapText="1"/>
    </xf>
    <xf numFmtId="0" fontId="44" fillId="0" borderId="27" xfId="0" applyNumberFormat="1" applyFont="1" applyFill="1" applyBorder="1" applyAlignment="1" applyProtection="1" quotePrefix="1">
      <alignment horizontal="left"/>
      <protection/>
    </xf>
    <xf numFmtId="0" fontId="44" fillId="35" borderId="10" xfId="0" applyNumberFormat="1" applyFont="1" applyFill="1" applyBorder="1" applyAlignment="1" applyProtection="1">
      <alignment horizontal="center" vertical="center" wrapText="1"/>
      <protection/>
    </xf>
    <xf numFmtId="3" fontId="44" fillId="2" borderId="10" xfId="0" applyNumberFormat="1" applyFont="1" applyFill="1" applyBorder="1" applyAlignment="1">
      <alignment horizontal="right"/>
    </xf>
    <xf numFmtId="43" fontId="44" fillId="2" borderId="10" xfId="0" applyNumberFormat="1" applyFont="1" applyFill="1" applyBorder="1" applyAlignment="1">
      <alignment horizontal="right"/>
    </xf>
    <xf numFmtId="0" fontId="45" fillId="0" borderId="18" xfId="0" applyNumberFormat="1" applyFont="1" applyFill="1" applyBorder="1" applyAlignment="1" applyProtection="1">
      <alignment vertical="center"/>
      <protection/>
    </xf>
    <xf numFmtId="0" fontId="47" fillId="0" borderId="27" xfId="0" applyNumberFormat="1" applyFont="1" applyFill="1" applyBorder="1" applyAlignment="1" applyProtection="1">
      <alignment vertical="center"/>
      <protection/>
    </xf>
    <xf numFmtId="3" fontId="44" fillId="0" borderId="10" xfId="0" applyNumberFormat="1" applyFont="1" applyFill="1" applyBorder="1" applyAlignment="1">
      <alignment horizontal="right"/>
    </xf>
    <xf numFmtId="43" fontId="44" fillId="0" borderId="10" xfId="0" applyNumberFormat="1" applyFont="1" applyFill="1" applyBorder="1" applyAlignment="1">
      <alignment horizontal="right"/>
    </xf>
    <xf numFmtId="0" fontId="45" fillId="0" borderId="18" xfId="0" applyFont="1" applyFill="1" applyBorder="1" applyAlignment="1" quotePrefix="1">
      <alignment vertical="center"/>
    </xf>
    <xf numFmtId="0" fontId="45" fillId="2" borderId="18" xfId="0" applyFont="1" applyFill="1" applyBorder="1" applyAlignment="1">
      <alignment horizontal="left" vertical="center"/>
    </xf>
    <xf numFmtId="0" fontId="47" fillId="2" borderId="27" xfId="0" applyNumberFormat="1" applyFont="1" applyFill="1" applyBorder="1" applyAlignment="1" applyProtection="1">
      <alignment vertical="center"/>
      <protection/>
    </xf>
    <xf numFmtId="3" fontId="44" fillId="0" borderId="10" xfId="0" applyNumberFormat="1" applyFont="1" applyBorder="1" applyAlignment="1">
      <alignment horizontal="right"/>
    </xf>
    <xf numFmtId="43" fontId="44" fillId="0" borderId="10" xfId="0" applyNumberFormat="1" applyFont="1" applyBorder="1" applyAlignment="1">
      <alignment horizontal="right"/>
    </xf>
    <xf numFmtId="3" fontId="44" fillId="2" borderId="10" xfId="0" applyNumberFormat="1" applyFont="1" applyFill="1" applyBorder="1" applyAlignment="1" applyProtection="1">
      <alignment horizontal="right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 horizontal="center" vertical="center" wrapText="1"/>
      <protection/>
    </xf>
    <xf numFmtId="0" fontId="48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44" fillId="34" borderId="18" xfId="0" applyNumberFormat="1" applyFont="1" applyFill="1" applyBorder="1" applyAlignment="1" quotePrefix="1">
      <alignment horizontal="right"/>
    </xf>
    <xf numFmtId="3" fontId="44" fillId="34" borderId="10" xfId="0" applyNumberFormat="1" applyFont="1" applyFill="1" applyBorder="1" applyAlignment="1" applyProtection="1">
      <alignment horizontal="right" wrapText="1"/>
      <protection/>
    </xf>
    <xf numFmtId="3" fontId="44" fillId="2" borderId="18" xfId="0" applyNumberFormat="1" applyFont="1" applyFill="1" applyBorder="1" applyAlignment="1" quotePrefix="1">
      <alignment horizontal="right"/>
    </xf>
    <xf numFmtId="43" fontId="44" fillId="2" borderId="18" xfId="0" applyNumberFormat="1" applyFont="1" applyFill="1" applyBorder="1" applyAlignment="1" quotePrefix="1">
      <alignment horizontal="right"/>
    </xf>
    <xf numFmtId="0" fontId="47" fillId="0" borderId="0" xfId="0" applyFont="1" applyAlignment="1">
      <alignment/>
    </xf>
    <xf numFmtId="0" fontId="45" fillId="0" borderId="0" xfId="0" applyNumberFormat="1" applyFont="1" applyFill="1" applyBorder="1" applyAlignment="1" applyProtection="1" quotePrefix="1">
      <alignment horizontal="left" wrapText="1"/>
      <protection/>
    </xf>
    <xf numFmtId="0" fontId="47" fillId="0" borderId="0" xfId="0" applyNumberFormat="1" applyFont="1" applyFill="1" applyBorder="1" applyAlignment="1" applyProtection="1">
      <alignment wrapText="1"/>
      <protection/>
    </xf>
    <xf numFmtId="3" fontId="44" fillId="0" borderId="0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9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43" fontId="44" fillId="2" borderId="10" xfId="0" applyNumberFormat="1" applyFont="1" applyFill="1" applyBorder="1" applyAlignment="1">
      <alignment/>
    </xf>
    <xf numFmtId="0" fontId="2" fillId="35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>
      <alignment/>
    </xf>
    <xf numFmtId="0" fontId="41" fillId="38" borderId="27" xfId="0" applyFont="1" applyFill="1" applyBorder="1" applyAlignment="1">
      <alignment horizontal="left" wrapText="1"/>
    </xf>
    <xf numFmtId="179" fontId="73" fillId="35" borderId="18" xfId="0" applyNumberFormat="1" applyFont="1" applyFill="1" applyBorder="1" applyAlignment="1">
      <alignment horizontal="right"/>
    </xf>
    <xf numFmtId="0" fontId="83" fillId="35" borderId="10" xfId="0" applyFont="1" applyFill="1" applyBorder="1" applyAlignment="1">
      <alignment/>
    </xf>
    <xf numFmtId="0" fontId="83" fillId="35" borderId="12" xfId="0" applyFont="1" applyFill="1" applyBorder="1" applyAlignment="1">
      <alignment/>
    </xf>
    <xf numFmtId="0" fontId="0" fillId="0" borderId="10" xfId="0" applyFont="1" applyBorder="1" applyAlignment="1">
      <alignment horizontal="center" wrapText="1"/>
    </xf>
    <xf numFmtId="179" fontId="0" fillId="35" borderId="18" xfId="0" applyNumberFormat="1" applyFont="1" applyFill="1" applyBorder="1" applyAlignment="1">
      <alignment horizontal="right"/>
    </xf>
    <xf numFmtId="43" fontId="0" fillId="0" borderId="18" xfId="0" applyNumberFormat="1" applyFont="1" applyBorder="1" applyAlignment="1">
      <alignment horizontal="center"/>
    </xf>
    <xf numFmtId="43" fontId="1" fillId="0" borderId="18" xfId="0" applyNumberFormat="1" applyFont="1" applyBorder="1" applyAlignment="1">
      <alignment horizontal="right"/>
    </xf>
    <xf numFmtId="43" fontId="76" fillId="0" borderId="18" xfId="0" applyNumberFormat="1" applyFont="1" applyBorder="1" applyAlignment="1">
      <alignment horizontal="center"/>
    </xf>
    <xf numFmtId="43" fontId="76" fillId="0" borderId="18" xfId="0" applyNumberFormat="1" applyFont="1" applyBorder="1" applyAlignment="1">
      <alignment horizontal="right"/>
    </xf>
    <xf numFmtId="43" fontId="0" fillId="0" borderId="18" xfId="0" applyNumberFormat="1" applyFont="1" applyBorder="1" applyAlignment="1">
      <alignment horizontal="left"/>
    </xf>
    <xf numFmtId="0" fontId="73" fillId="15" borderId="12" xfId="0" applyFont="1" applyFill="1" applyBorder="1" applyAlignment="1">
      <alignment/>
    </xf>
    <xf numFmtId="0" fontId="0" fillId="15" borderId="10" xfId="0" applyFont="1" applyFill="1" applyBorder="1" applyAlignment="1">
      <alignment/>
    </xf>
    <xf numFmtId="179" fontId="0" fillId="15" borderId="10" xfId="0" applyNumberFormat="1" applyFont="1" applyFill="1" applyBorder="1" applyAlignment="1">
      <alignment/>
    </xf>
    <xf numFmtId="179" fontId="0" fillId="15" borderId="18" xfId="0" applyNumberFormat="1" applyFont="1" applyFill="1" applyBorder="1" applyAlignment="1">
      <alignment horizontal="center"/>
    </xf>
    <xf numFmtId="179" fontId="0" fillId="15" borderId="18" xfId="0" applyNumberFormat="1" applyFont="1" applyFill="1" applyBorder="1" applyAlignment="1">
      <alignment/>
    </xf>
    <xf numFmtId="0" fontId="0" fillId="15" borderId="17" xfId="0" applyFont="1" applyFill="1" applyBorder="1" applyAlignment="1">
      <alignment/>
    </xf>
    <xf numFmtId="179" fontId="0" fillId="15" borderId="10" xfId="0" applyNumberFormat="1" applyFont="1" applyFill="1" applyBorder="1" applyAlignment="1">
      <alignment horizontal="right"/>
    </xf>
    <xf numFmtId="179" fontId="0" fillId="15" borderId="18" xfId="0" applyNumberFormat="1" applyFont="1" applyFill="1" applyBorder="1" applyAlignment="1">
      <alignment horizontal="right"/>
    </xf>
    <xf numFmtId="0" fontId="0" fillId="15" borderId="12" xfId="0" applyFont="1" applyFill="1" applyBorder="1" applyAlignment="1">
      <alignment/>
    </xf>
    <xf numFmtId="0" fontId="73" fillId="15" borderId="10" xfId="0" applyFont="1" applyFill="1" applyBorder="1" applyAlignment="1">
      <alignment/>
    </xf>
    <xf numFmtId="0" fontId="0" fillId="15" borderId="18" xfId="0" applyFont="1" applyFill="1" applyBorder="1" applyAlignment="1">
      <alignment/>
    </xf>
    <xf numFmtId="184" fontId="0" fillId="0" borderId="18" xfId="0" applyNumberFormat="1" applyFont="1" applyBorder="1" applyAlignment="1">
      <alignment/>
    </xf>
    <xf numFmtId="0" fontId="82" fillId="35" borderId="0" xfId="0" applyFont="1" applyFill="1" applyAlignment="1">
      <alignment horizontal="left"/>
    </xf>
    <xf numFmtId="0" fontId="82" fillId="0" borderId="0" xfId="0" applyFont="1" applyAlignment="1">
      <alignment horizontal="left"/>
    </xf>
    <xf numFmtId="179" fontId="41" fillId="34" borderId="18" xfId="0" applyNumberFormat="1" applyFont="1" applyFill="1" applyBorder="1" applyAlignment="1">
      <alignment horizontal="center"/>
    </xf>
    <xf numFmtId="179" fontId="0" fillId="37" borderId="18" xfId="0" applyNumberFormat="1" applyFont="1" applyFill="1" applyBorder="1" applyAlignment="1">
      <alignment horizontal="center"/>
    </xf>
    <xf numFmtId="179" fontId="40" fillId="37" borderId="18" xfId="0" applyNumberFormat="1" applyFont="1" applyFill="1" applyBorder="1" applyAlignment="1">
      <alignment horizontal="center"/>
    </xf>
    <xf numFmtId="179" fontId="76" fillId="8" borderId="18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left" wrapText="1"/>
    </xf>
    <xf numFmtId="49" fontId="80" fillId="17" borderId="10" xfId="0" applyNumberFormat="1" applyFont="1" applyFill="1" applyBorder="1" applyAlignment="1">
      <alignment horizontal="center"/>
    </xf>
    <xf numFmtId="179" fontId="73" fillId="10" borderId="18" xfId="0" applyNumberFormat="1" applyFont="1" applyFill="1" applyBorder="1" applyAlignment="1">
      <alignment/>
    </xf>
    <xf numFmtId="0" fontId="8" fillId="39" borderId="10" xfId="0" applyFont="1" applyFill="1" applyBorder="1" applyAlignment="1" applyProtection="1">
      <alignment horizontal="center" vertical="center" wrapText="1"/>
      <protection/>
    </xf>
    <xf numFmtId="4" fontId="44" fillId="2" borderId="10" xfId="0" applyNumberFormat="1" applyFont="1" applyFill="1" applyBorder="1" applyAlignment="1">
      <alignment horizontal="right"/>
    </xf>
    <xf numFmtId="4" fontId="44" fillId="0" borderId="10" xfId="0" applyNumberFormat="1" applyFont="1" applyFill="1" applyBorder="1" applyAlignment="1">
      <alignment horizontal="right"/>
    </xf>
    <xf numFmtId="4" fontId="44" fillId="0" borderId="10" xfId="0" applyNumberFormat="1" applyFont="1" applyBorder="1" applyAlignment="1">
      <alignment horizontal="right"/>
    </xf>
    <xf numFmtId="0" fontId="50" fillId="0" borderId="0" xfId="0" applyFont="1" applyAlignment="1">
      <alignment/>
    </xf>
    <xf numFmtId="43" fontId="44" fillId="35" borderId="10" xfId="0" applyNumberFormat="1" applyFont="1" applyFill="1" applyBorder="1" applyAlignment="1">
      <alignment horizontal="right"/>
    </xf>
    <xf numFmtId="0" fontId="73" fillId="0" borderId="10" xfId="0" applyFont="1" applyBorder="1" applyAlignment="1">
      <alignment/>
    </xf>
    <xf numFmtId="0" fontId="73" fillId="0" borderId="12" xfId="0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wrapText="1"/>
    </xf>
    <xf numFmtId="0" fontId="84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35" borderId="0" xfId="0" applyFont="1" applyFill="1" applyAlignment="1">
      <alignment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52" fillId="35" borderId="0" xfId="0" applyFont="1" applyFill="1" applyAlignment="1">
      <alignment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83" fillId="0" borderId="0" xfId="0" applyFont="1" applyAlignment="1">
      <alignment wrapText="1"/>
    </xf>
    <xf numFmtId="0" fontId="45" fillId="2" borderId="18" xfId="0" applyNumberFormat="1" applyFont="1" applyFill="1" applyBorder="1" applyAlignment="1" applyProtection="1">
      <alignment horizontal="left" vertical="center" wrapText="1"/>
      <protection/>
    </xf>
    <xf numFmtId="0" fontId="47" fillId="2" borderId="27" xfId="0" applyNumberFormat="1" applyFont="1" applyFill="1" applyBorder="1" applyAlignment="1" applyProtection="1">
      <alignment vertical="center" wrapText="1"/>
      <protection/>
    </xf>
    <xf numFmtId="0" fontId="47" fillId="2" borderId="27" xfId="0" applyNumberFormat="1" applyFont="1" applyFill="1" applyBorder="1" applyAlignment="1" applyProtection="1">
      <alignment vertical="center"/>
      <protection/>
    </xf>
    <xf numFmtId="0" fontId="45" fillId="0" borderId="18" xfId="0" applyNumberFormat="1" applyFont="1" applyFill="1" applyBorder="1" applyAlignment="1" applyProtection="1" quotePrefix="1">
      <alignment horizontal="left" vertical="center" wrapText="1"/>
      <protection/>
    </xf>
    <xf numFmtId="0" fontId="47" fillId="0" borderId="27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18" xfId="0" applyFont="1" applyBorder="1" applyAlignment="1" quotePrefix="1">
      <alignment horizontal="left" vertical="center"/>
    </xf>
    <xf numFmtId="0" fontId="47" fillId="0" borderId="27" xfId="0" applyNumberFormat="1" applyFont="1" applyFill="1" applyBorder="1" applyAlignment="1" applyProtection="1">
      <alignment vertical="center"/>
      <protection/>
    </xf>
    <xf numFmtId="0" fontId="45" fillId="2" borderId="18" xfId="0" applyNumberFormat="1" applyFont="1" applyFill="1" applyBorder="1" applyAlignment="1" applyProtection="1" quotePrefix="1">
      <alignment horizontal="left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85" fillId="0" borderId="0" xfId="0" applyFont="1" applyAlignment="1">
      <alignment wrapText="1"/>
    </xf>
    <xf numFmtId="0" fontId="45" fillId="0" borderId="18" xfId="0" applyNumberFormat="1" applyFont="1" applyFill="1" applyBorder="1" applyAlignment="1" applyProtection="1">
      <alignment horizontal="left" vertical="center" wrapText="1"/>
      <protection/>
    </xf>
    <xf numFmtId="0" fontId="45" fillId="0" borderId="27" xfId="0" applyNumberFormat="1" applyFont="1" applyFill="1" applyBorder="1" applyAlignment="1" applyProtection="1">
      <alignment horizontal="left" vertical="center" wrapText="1"/>
      <protection/>
    </xf>
    <xf numFmtId="0" fontId="45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85" fillId="0" borderId="0" xfId="0" applyNumberFormat="1" applyFont="1" applyFill="1" applyBorder="1" applyAlignment="1" applyProtection="1">
      <alignment wrapText="1"/>
      <protection/>
    </xf>
    <xf numFmtId="0" fontId="44" fillId="34" borderId="18" xfId="0" applyNumberFormat="1" applyFont="1" applyFill="1" applyBorder="1" applyAlignment="1" applyProtection="1">
      <alignment horizontal="left" vertical="center" wrapText="1"/>
      <protection/>
    </xf>
    <xf numFmtId="0" fontId="44" fillId="34" borderId="27" xfId="0" applyNumberFormat="1" applyFont="1" applyFill="1" applyBorder="1" applyAlignment="1" applyProtection="1">
      <alignment horizontal="left" vertical="center" wrapText="1"/>
      <protection/>
    </xf>
    <xf numFmtId="0" fontId="44" fillId="34" borderId="12" xfId="0" applyNumberFormat="1" applyFont="1" applyFill="1" applyBorder="1" applyAlignment="1" applyProtection="1">
      <alignment horizontal="left" vertical="center" wrapText="1"/>
      <protection/>
    </xf>
    <xf numFmtId="0" fontId="44" fillId="2" borderId="18" xfId="0" applyNumberFormat="1" applyFont="1" applyFill="1" applyBorder="1" applyAlignment="1" applyProtection="1">
      <alignment horizontal="left" vertical="center" wrapText="1"/>
      <protection/>
    </xf>
    <xf numFmtId="0" fontId="44" fillId="2" borderId="27" xfId="0" applyNumberFormat="1" applyFont="1" applyFill="1" applyBorder="1" applyAlignment="1" applyProtection="1">
      <alignment horizontal="left" vertical="center" wrapText="1"/>
      <protection/>
    </xf>
    <xf numFmtId="0" fontId="44" fillId="2" borderId="12" xfId="0" applyNumberFormat="1" applyFont="1" applyFill="1" applyBorder="1" applyAlignment="1" applyProtection="1">
      <alignment horizontal="left" vertical="center" wrapText="1"/>
      <protection/>
    </xf>
    <xf numFmtId="0" fontId="77" fillId="42" borderId="10" xfId="0" applyNumberFormat="1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77" fillId="44" borderId="10" xfId="0" applyNumberFormat="1" applyFont="1" applyFill="1" applyBorder="1" applyAlignment="1">
      <alignment horizontal="left"/>
    </xf>
    <xf numFmtId="4" fontId="10" fillId="40" borderId="1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5" fillId="0" borderId="0" xfId="0" applyFont="1" applyBorder="1" applyAlignment="1" applyProtection="1">
      <alignment horizontal="left" wrapText="1"/>
      <protection/>
    </xf>
    <xf numFmtId="0" fontId="0" fillId="0" borderId="0" xfId="0" applyFont="1" applyAlignment="1">
      <alignment horizontal="center" wrapText="1"/>
    </xf>
    <xf numFmtId="0" fontId="73" fillId="38" borderId="18" xfId="0" applyFont="1" applyFill="1" applyBorder="1" applyAlignment="1">
      <alignment horizontal="left"/>
    </xf>
    <xf numFmtId="0" fontId="73" fillId="38" borderId="27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86" fillId="36" borderId="18" xfId="0" applyFont="1" applyFill="1" applyBorder="1" applyAlignment="1">
      <alignment horizontal="center"/>
    </xf>
    <xf numFmtId="0" fontId="86" fillId="36" borderId="12" xfId="0" applyFont="1" applyFill="1" applyBorder="1" applyAlignment="1">
      <alignment horizontal="center"/>
    </xf>
    <xf numFmtId="0" fontId="41" fillId="38" borderId="29" xfId="0" applyFont="1" applyFill="1" applyBorder="1" applyAlignment="1">
      <alignment horizontal="left" wrapText="1"/>
    </xf>
    <xf numFmtId="0" fontId="41" fillId="38" borderId="27" xfId="0" applyFont="1" applyFill="1" applyBorder="1" applyAlignment="1">
      <alignment horizontal="left" wrapText="1"/>
    </xf>
    <xf numFmtId="0" fontId="41" fillId="38" borderId="12" xfId="0" applyFont="1" applyFill="1" applyBorder="1" applyAlignment="1">
      <alignment horizontal="left" wrapText="1"/>
    </xf>
    <xf numFmtId="0" fontId="0" fillId="0" borderId="30" xfId="0" applyFont="1" applyBorder="1" applyAlignment="1">
      <alignment horizontal="center" wrapText="1"/>
    </xf>
    <xf numFmtId="0" fontId="73" fillId="38" borderId="18" xfId="0" applyFont="1" applyFill="1" applyBorder="1" applyAlignment="1">
      <alignment horizontal="center"/>
    </xf>
    <xf numFmtId="0" fontId="73" fillId="38" borderId="27" xfId="0" applyFont="1" applyFill="1" applyBorder="1" applyAlignment="1">
      <alignment horizontal="center"/>
    </xf>
    <xf numFmtId="0" fontId="84" fillId="0" borderId="31" xfId="0" applyFont="1" applyBorder="1" applyAlignment="1">
      <alignment horizontal="left" wrapText="1"/>
    </xf>
    <xf numFmtId="0" fontId="84" fillId="0" borderId="0" xfId="0" applyFont="1" applyBorder="1" applyAlignment="1">
      <alignment horizontal="left" wrapText="1"/>
    </xf>
    <xf numFmtId="0" fontId="84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H40" sqref="H40"/>
    </sheetView>
  </sheetViews>
  <sheetFormatPr defaultColWidth="9.140625" defaultRowHeight="12.75"/>
  <cols>
    <col min="3" max="3" width="3.421875" style="0" customWidth="1"/>
    <col min="4" max="4" width="0.2890625" style="0" hidden="1" customWidth="1"/>
    <col min="5" max="5" width="3.140625" style="0" hidden="1" customWidth="1"/>
    <col min="6" max="6" width="20.57421875" style="0" customWidth="1"/>
    <col min="7" max="7" width="15.00390625" style="0" customWidth="1"/>
    <col min="8" max="8" width="15.57421875" style="0" customWidth="1"/>
    <col min="9" max="9" width="18.00390625" style="0" customWidth="1"/>
    <col min="10" max="10" width="15.7109375" style="0" customWidth="1"/>
    <col min="11" max="11" width="15.8515625" style="0" customWidth="1"/>
  </cols>
  <sheetData>
    <row r="1" spans="1:11" ht="12.75">
      <c r="A1" s="367" t="s">
        <v>233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ht="12.75">
      <c r="A2" s="367" t="s">
        <v>234</v>
      </c>
      <c r="B2" s="367"/>
      <c r="C2" s="367"/>
      <c r="D2" s="367"/>
      <c r="E2" s="367"/>
      <c r="F2" s="36"/>
      <c r="G2" s="36"/>
      <c r="H2" s="36"/>
      <c r="I2" s="36"/>
      <c r="J2" s="36"/>
      <c r="K2" s="36"/>
    </row>
    <row r="3" spans="1:11" ht="12.75">
      <c r="A3" s="367" t="s">
        <v>42</v>
      </c>
      <c r="B3" s="367"/>
      <c r="C3" s="367"/>
      <c r="D3" s="367"/>
      <c r="E3" s="367"/>
      <c r="F3" s="36"/>
      <c r="G3" s="36"/>
      <c r="H3" s="36"/>
      <c r="I3" s="36"/>
      <c r="J3" s="36"/>
      <c r="K3" s="36"/>
    </row>
    <row r="4" spans="1:11" ht="12.7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>
      <c r="A5" s="364" t="s">
        <v>357</v>
      </c>
      <c r="B5" s="364"/>
      <c r="C5" s="364"/>
      <c r="D5" s="278"/>
      <c r="E5" s="37"/>
      <c r="F5" s="36"/>
      <c r="G5" s="36"/>
      <c r="H5" s="36"/>
      <c r="I5" s="36"/>
      <c r="J5" s="36"/>
      <c r="K5" s="36"/>
    </row>
    <row r="6" spans="1:11" ht="12.75" customHeight="1">
      <c r="A6" s="365" t="s">
        <v>358</v>
      </c>
      <c r="B6" s="365"/>
      <c r="C6" s="365"/>
      <c r="D6" s="314"/>
      <c r="E6" s="312"/>
      <c r="F6" s="30"/>
      <c r="G6" s="30"/>
      <c r="H6" s="30"/>
      <c r="I6" s="30"/>
      <c r="J6" s="30"/>
      <c r="K6" s="30"/>
    </row>
    <row r="7" spans="1:11" ht="12.75">
      <c r="A7" s="376" t="s">
        <v>359</v>
      </c>
      <c r="B7" s="376"/>
      <c r="C7" s="376"/>
      <c r="D7" s="376"/>
      <c r="E7" s="30"/>
      <c r="F7" s="30"/>
      <c r="G7" s="30"/>
      <c r="H7" s="30"/>
      <c r="I7" s="30"/>
      <c r="J7" s="30"/>
      <c r="K7" s="30"/>
    </row>
    <row r="8" spans="1:11" ht="12.75">
      <c r="A8" s="368" t="s">
        <v>191</v>
      </c>
      <c r="B8" s="368"/>
      <c r="C8" s="368"/>
      <c r="D8" s="368"/>
      <c r="E8" s="368"/>
      <c r="F8" s="368"/>
      <c r="G8" s="368"/>
      <c r="H8" s="368"/>
      <c r="I8" s="368"/>
      <c r="J8" s="369"/>
      <c r="K8" s="369"/>
    </row>
    <row r="9" spans="1:11" ht="12.75">
      <c r="A9" s="377" t="s">
        <v>351</v>
      </c>
      <c r="B9" s="377"/>
      <c r="C9" s="377"/>
      <c r="D9" s="377"/>
      <c r="E9" s="377"/>
      <c r="F9" s="377"/>
      <c r="G9" s="377"/>
      <c r="H9" s="377"/>
      <c r="I9" s="377"/>
      <c r="J9" s="377"/>
      <c r="K9" s="377"/>
    </row>
    <row r="10" spans="1:11" ht="12.75">
      <c r="A10" s="368" t="s">
        <v>201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</row>
    <row r="11" spans="1:11" ht="12.75">
      <c r="A11" s="31"/>
      <c r="B11" s="32"/>
      <c r="C11" s="32"/>
      <c r="D11" s="32"/>
      <c r="E11" s="33"/>
      <c r="F11" s="34"/>
      <c r="G11" s="34"/>
      <c r="H11" s="34"/>
      <c r="I11" s="34"/>
      <c r="J11" s="34"/>
      <c r="K11" s="25"/>
    </row>
    <row r="12" spans="1:11" ht="45" customHeight="1">
      <c r="A12" s="279"/>
      <c r="B12" s="280"/>
      <c r="C12" s="280"/>
      <c r="D12" s="281"/>
      <c r="E12" s="282"/>
      <c r="F12" s="283" t="s">
        <v>317</v>
      </c>
      <c r="G12" s="283" t="s">
        <v>346</v>
      </c>
      <c r="H12" s="283" t="s">
        <v>283</v>
      </c>
      <c r="I12" s="283" t="s">
        <v>343</v>
      </c>
      <c r="J12" s="283" t="s">
        <v>344</v>
      </c>
      <c r="K12" s="283" t="s">
        <v>345</v>
      </c>
    </row>
    <row r="13" spans="1:11" ht="12.75">
      <c r="A13" s="371" t="s">
        <v>204</v>
      </c>
      <c r="B13" s="372"/>
      <c r="C13" s="372"/>
      <c r="D13" s="372"/>
      <c r="E13" s="373"/>
      <c r="F13" s="284" t="s">
        <v>205</v>
      </c>
      <c r="G13" s="285">
        <v>1022444.26</v>
      </c>
      <c r="H13" s="285">
        <f aca="true" t="shared" si="0" ref="H13:H18">I13-G13</f>
        <v>158523.75</v>
      </c>
      <c r="I13" s="285">
        <f>I14+I15</f>
        <v>1180968.01</v>
      </c>
      <c r="J13" s="349">
        <v>936329.53</v>
      </c>
      <c r="K13" s="349">
        <v>936329.53</v>
      </c>
    </row>
    <row r="14" spans="1:11" ht="12.75">
      <c r="A14" s="286" t="s">
        <v>206</v>
      </c>
      <c r="B14" s="287"/>
      <c r="C14" s="287"/>
      <c r="D14" s="287"/>
      <c r="E14" s="287"/>
      <c r="F14" s="288" t="s">
        <v>207</v>
      </c>
      <c r="G14" s="289">
        <v>1022338.08</v>
      </c>
      <c r="H14" s="353">
        <f t="shared" si="0"/>
        <v>158523.75000000012</v>
      </c>
      <c r="I14" s="289">
        <v>1180861.83</v>
      </c>
      <c r="J14" s="350">
        <v>936223.35</v>
      </c>
      <c r="K14" s="350">
        <v>936223.35</v>
      </c>
    </row>
    <row r="15" spans="1:11" ht="12.75">
      <c r="A15" s="290" t="s">
        <v>208</v>
      </c>
      <c r="B15" s="287"/>
      <c r="C15" s="287"/>
      <c r="D15" s="287"/>
      <c r="E15" s="287"/>
      <c r="F15" s="288" t="s">
        <v>209</v>
      </c>
      <c r="G15" s="289">
        <v>106.18</v>
      </c>
      <c r="H15" s="353">
        <f t="shared" si="0"/>
        <v>0</v>
      </c>
      <c r="I15" s="289">
        <v>106.18</v>
      </c>
      <c r="J15" s="350">
        <v>106.18</v>
      </c>
      <c r="K15" s="350">
        <v>106.18</v>
      </c>
    </row>
    <row r="16" spans="1:11" ht="12.75">
      <c r="A16" s="291" t="s">
        <v>210</v>
      </c>
      <c r="B16" s="292"/>
      <c r="C16" s="292"/>
      <c r="D16" s="292"/>
      <c r="E16" s="292"/>
      <c r="F16" s="284" t="s">
        <v>211</v>
      </c>
      <c r="G16" s="285">
        <v>1026694.77</v>
      </c>
      <c r="H16" s="285">
        <f t="shared" si="0"/>
        <v>158523.75</v>
      </c>
      <c r="I16" s="285">
        <f>I17+I18</f>
        <v>1185218.52</v>
      </c>
      <c r="J16" s="349">
        <v>936329.53</v>
      </c>
      <c r="K16" s="349">
        <v>936329.53</v>
      </c>
    </row>
    <row r="17" spans="1:11" ht="12.75">
      <c r="A17" s="374" t="s">
        <v>212</v>
      </c>
      <c r="B17" s="375"/>
      <c r="C17" s="375"/>
      <c r="D17" s="375"/>
      <c r="E17" s="375"/>
      <c r="F17" s="288" t="s">
        <v>213</v>
      </c>
      <c r="G17" s="289">
        <v>992736.19</v>
      </c>
      <c r="H17" s="353">
        <f t="shared" si="0"/>
        <v>155469.78000000003</v>
      </c>
      <c r="I17" s="289">
        <v>1148205.97</v>
      </c>
      <c r="J17" s="350">
        <v>917642.16</v>
      </c>
      <c r="K17" s="350">
        <v>917642.16</v>
      </c>
    </row>
    <row r="18" spans="1:11" ht="12.75">
      <c r="A18" s="378" t="s">
        <v>87</v>
      </c>
      <c r="B18" s="379"/>
      <c r="C18" s="379"/>
      <c r="D18" s="379"/>
      <c r="E18" s="379"/>
      <c r="F18" s="293" t="s">
        <v>214</v>
      </c>
      <c r="G18" s="294">
        <v>33958.58</v>
      </c>
      <c r="H18" s="353">
        <f t="shared" si="0"/>
        <v>3053.970000000001</v>
      </c>
      <c r="I18" s="294">
        <v>37012.55</v>
      </c>
      <c r="J18" s="351">
        <v>18687.37</v>
      </c>
      <c r="K18" s="351">
        <v>18687.37</v>
      </c>
    </row>
    <row r="19" spans="1:11" ht="12.75">
      <c r="A19" s="380" t="s">
        <v>215</v>
      </c>
      <c r="B19" s="372"/>
      <c r="C19" s="372"/>
      <c r="D19" s="372"/>
      <c r="E19" s="372"/>
      <c r="F19" s="284" t="s">
        <v>217</v>
      </c>
      <c r="G19" s="313" t="s">
        <v>350</v>
      </c>
      <c r="H19" s="285">
        <v>0</v>
      </c>
      <c r="I19" s="313">
        <v>4250.51</v>
      </c>
      <c r="J19" s="295">
        <v>0</v>
      </c>
      <c r="K19" s="295">
        <v>0</v>
      </c>
    </row>
    <row r="20" spans="1:11" ht="12.75">
      <c r="A20" s="296"/>
      <c r="B20" s="297"/>
      <c r="C20" s="297"/>
      <c r="D20" s="297"/>
      <c r="E20" s="297"/>
      <c r="F20" s="297"/>
      <c r="G20" s="298"/>
      <c r="H20" s="298"/>
      <c r="I20" s="298"/>
      <c r="J20" s="298"/>
      <c r="K20" s="298"/>
    </row>
    <row r="21" spans="1:11" ht="12.75">
      <c r="A21" s="381" t="s">
        <v>218</v>
      </c>
      <c r="B21" s="382"/>
      <c r="C21" s="382"/>
      <c r="D21" s="382"/>
      <c r="E21" s="382"/>
      <c r="F21" s="382"/>
      <c r="G21" s="382"/>
      <c r="H21" s="382"/>
      <c r="I21" s="382"/>
      <c r="J21" s="382"/>
      <c r="K21" s="382"/>
    </row>
    <row r="22" spans="1:11" ht="12.75">
      <c r="A22" s="296"/>
      <c r="B22" s="297"/>
      <c r="C22" s="297"/>
      <c r="D22" s="297"/>
      <c r="E22" s="297"/>
      <c r="F22" s="297"/>
      <c r="G22" s="298"/>
      <c r="H22" s="298"/>
      <c r="I22" s="298"/>
      <c r="J22" s="298"/>
      <c r="K22" s="298"/>
    </row>
    <row r="23" spans="1:11" ht="22.5">
      <c r="A23" s="279"/>
      <c r="B23" s="280"/>
      <c r="C23" s="280"/>
      <c r="D23" s="281"/>
      <c r="E23" s="282"/>
      <c r="F23" s="283" t="s">
        <v>195</v>
      </c>
      <c r="G23" s="283" t="s">
        <v>316</v>
      </c>
      <c r="H23" s="283" t="s">
        <v>283</v>
      </c>
      <c r="I23" s="283" t="s">
        <v>334</v>
      </c>
      <c r="J23" s="283" t="s">
        <v>202</v>
      </c>
      <c r="K23" s="283" t="s">
        <v>203</v>
      </c>
    </row>
    <row r="24" spans="1:11" ht="23.25" customHeight="1">
      <c r="A24" s="383" t="s">
        <v>219</v>
      </c>
      <c r="B24" s="384"/>
      <c r="C24" s="384"/>
      <c r="D24" s="384"/>
      <c r="E24" s="385"/>
      <c r="F24" s="293"/>
      <c r="G24" s="293"/>
      <c r="H24" s="293"/>
      <c r="I24" s="293"/>
      <c r="J24" s="293"/>
      <c r="K24" s="293"/>
    </row>
    <row r="25" spans="1:11" ht="22.5" customHeight="1">
      <c r="A25" s="383" t="s">
        <v>220</v>
      </c>
      <c r="B25" s="375"/>
      <c r="C25" s="375"/>
      <c r="D25" s="375"/>
      <c r="E25" s="375"/>
      <c r="F25" s="293"/>
      <c r="G25" s="293"/>
      <c r="H25" s="293"/>
      <c r="I25" s="293"/>
      <c r="J25" s="293"/>
      <c r="K25" s="293"/>
    </row>
    <row r="26" spans="1:11" ht="12.75">
      <c r="A26" s="380" t="s">
        <v>221</v>
      </c>
      <c r="B26" s="372"/>
      <c r="C26" s="372"/>
      <c r="D26" s="372"/>
      <c r="E26" s="372"/>
      <c r="F26" s="284">
        <v>0</v>
      </c>
      <c r="G26" s="284"/>
      <c r="H26" s="284"/>
      <c r="I26" s="284"/>
      <c r="J26" s="284">
        <v>0</v>
      </c>
      <c r="K26" s="284">
        <v>0</v>
      </c>
    </row>
    <row r="27" spans="1:11" ht="12.75">
      <c r="A27" s="299"/>
      <c r="B27" s="297"/>
      <c r="C27" s="297"/>
      <c r="D27" s="297"/>
      <c r="E27" s="297"/>
      <c r="F27" s="297"/>
      <c r="G27" s="298"/>
      <c r="H27" s="298"/>
      <c r="I27" s="298"/>
      <c r="J27" s="298"/>
      <c r="K27" s="298"/>
    </row>
    <row r="28" spans="1:11" ht="12.75">
      <c r="A28" s="381" t="s">
        <v>222</v>
      </c>
      <c r="B28" s="382"/>
      <c r="C28" s="382"/>
      <c r="D28" s="382"/>
      <c r="E28" s="382"/>
      <c r="F28" s="382"/>
      <c r="G28" s="382"/>
      <c r="H28" s="382"/>
      <c r="I28" s="382"/>
      <c r="J28" s="382"/>
      <c r="K28" s="382"/>
    </row>
    <row r="29" spans="1:11" ht="12.75">
      <c r="A29" s="299"/>
      <c r="B29" s="297"/>
      <c r="C29" s="297"/>
      <c r="D29" s="297"/>
      <c r="E29" s="297"/>
      <c r="F29" s="297"/>
      <c r="G29" s="298"/>
      <c r="H29" s="298"/>
      <c r="I29" s="298"/>
      <c r="J29" s="298"/>
      <c r="K29" s="298"/>
    </row>
    <row r="30" spans="1:11" ht="33.75">
      <c r="A30" s="279"/>
      <c r="B30" s="280"/>
      <c r="C30" s="280"/>
      <c r="D30" s="281"/>
      <c r="E30" s="282"/>
      <c r="F30" s="283" t="s">
        <v>195</v>
      </c>
      <c r="G30" s="283" t="s">
        <v>347</v>
      </c>
      <c r="H30" s="283" t="s">
        <v>283</v>
      </c>
      <c r="I30" s="283" t="s">
        <v>334</v>
      </c>
      <c r="J30" s="283" t="s">
        <v>349</v>
      </c>
      <c r="K30" s="283" t="s">
        <v>348</v>
      </c>
    </row>
    <row r="31" spans="1:11" ht="27.75" customHeight="1">
      <c r="A31" s="388" t="s">
        <v>223</v>
      </c>
      <c r="B31" s="389"/>
      <c r="C31" s="389"/>
      <c r="D31" s="389"/>
      <c r="E31" s="390"/>
      <c r="F31" s="300"/>
      <c r="G31" s="300"/>
      <c r="H31" s="300"/>
      <c r="I31" s="300"/>
      <c r="J31" s="300"/>
      <c r="K31" s="301"/>
    </row>
    <row r="32" spans="1:11" ht="49.5" customHeight="1">
      <c r="A32" s="391" t="s">
        <v>224</v>
      </c>
      <c r="B32" s="392"/>
      <c r="C32" s="392"/>
      <c r="D32" s="392"/>
      <c r="E32" s="393"/>
      <c r="F32" s="302" t="s">
        <v>216</v>
      </c>
      <c r="G32" s="303">
        <v>4250.51</v>
      </c>
      <c r="H32" s="303">
        <v>0</v>
      </c>
      <c r="I32" s="303">
        <v>4250.51</v>
      </c>
      <c r="J32" s="302"/>
      <c r="K32" s="295"/>
    </row>
    <row r="33" spans="1:11" ht="12.75">
      <c r="A33" s="304"/>
      <c r="B33" s="304"/>
      <c r="C33" s="304"/>
      <c r="D33" s="304"/>
      <c r="E33" s="304"/>
      <c r="F33" s="304"/>
      <c r="G33" s="304"/>
      <c r="H33" s="304"/>
      <c r="I33" s="304"/>
      <c r="J33" s="304"/>
      <c r="K33" s="304"/>
    </row>
    <row r="34" spans="1:11" ht="12.75">
      <c r="A34" s="304"/>
      <c r="B34" s="304"/>
      <c r="C34" s="304"/>
      <c r="D34" s="304"/>
      <c r="E34" s="304"/>
      <c r="F34" s="304"/>
      <c r="G34" s="304"/>
      <c r="H34" s="304"/>
      <c r="I34" s="304"/>
      <c r="J34" s="304"/>
      <c r="K34" s="304"/>
    </row>
    <row r="35" spans="1:11" ht="12.75">
      <c r="A35" s="374" t="s">
        <v>225</v>
      </c>
      <c r="B35" s="375"/>
      <c r="C35" s="375"/>
      <c r="D35" s="375"/>
      <c r="E35" s="375"/>
      <c r="F35" s="293">
        <v>0</v>
      </c>
      <c r="G35" s="293"/>
      <c r="H35" s="293"/>
      <c r="I35" s="293"/>
      <c r="J35" s="293">
        <v>0</v>
      </c>
      <c r="K35" s="293">
        <v>0</v>
      </c>
    </row>
    <row r="36" spans="1:11" ht="12.75">
      <c r="A36" s="305"/>
      <c r="B36" s="306"/>
      <c r="C36" s="306"/>
      <c r="D36" s="306"/>
      <c r="E36" s="306"/>
      <c r="F36" s="307"/>
      <c r="G36" s="307"/>
      <c r="H36" s="307"/>
      <c r="I36" s="307"/>
      <c r="J36" s="307"/>
      <c r="K36" s="307"/>
    </row>
    <row r="37" spans="1:11" ht="12.75" customHeight="1">
      <c r="A37" s="386" t="s">
        <v>318</v>
      </c>
      <c r="B37" s="387"/>
      <c r="C37" s="387"/>
      <c r="D37" s="387"/>
      <c r="E37" s="387"/>
      <c r="F37" s="387"/>
      <c r="G37" s="387"/>
      <c r="H37" s="387"/>
      <c r="I37" s="387"/>
      <c r="J37" s="387"/>
      <c r="K37" s="387"/>
    </row>
    <row r="38" spans="1:11" ht="12.75">
      <c r="A38" s="304"/>
      <c r="B38" s="304"/>
      <c r="C38" s="304"/>
      <c r="D38" s="304"/>
      <c r="E38" s="304"/>
      <c r="F38" s="304"/>
      <c r="G38" s="304"/>
      <c r="H38" s="304"/>
      <c r="I38" s="304"/>
      <c r="J38" s="304"/>
      <c r="K38" s="304"/>
    </row>
    <row r="39" spans="1:11" ht="12.75" customHeight="1">
      <c r="A39" s="386" t="s">
        <v>226</v>
      </c>
      <c r="B39" s="387"/>
      <c r="C39" s="387"/>
      <c r="D39" s="387"/>
      <c r="E39" s="387"/>
      <c r="F39" s="387"/>
      <c r="G39" s="387"/>
      <c r="H39" s="387"/>
      <c r="I39" s="387"/>
      <c r="J39" s="387"/>
      <c r="K39" s="387"/>
    </row>
    <row r="40" spans="1:11" ht="12.75">
      <c r="A40" s="304"/>
      <c r="B40" s="304"/>
      <c r="C40" s="304"/>
      <c r="D40" s="304"/>
      <c r="E40" s="304"/>
      <c r="F40" s="304"/>
      <c r="G40" s="304"/>
      <c r="H40" s="304"/>
      <c r="I40" s="304"/>
      <c r="J40" s="304"/>
      <c r="K40" s="304"/>
    </row>
    <row r="41" spans="1:11" ht="12.75">
      <c r="A41" s="386" t="s">
        <v>227</v>
      </c>
      <c r="B41" s="387"/>
      <c r="C41" s="387"/>
      <c r="D41" s="387"/>
      <c r="E41" s="387"/>
      <c r="F41" s="387"/>
      <c r="G41" s="387"/>
      <c r="H41" s="387"/>
      <c r="I41" s="387"/>
      <c r="J41" s="387"/>
      <c r="K41" s="387"/>
    </row>
    <row r="42" spans="1:11" ht="12.75">
      <c r="A42" s="352" t="s">
        <v>231</v>
      </c>
      <c r="B42" s="352"/>
      <c r="C42" s="352"/>
      <c r="D42" s="352"/>
      <c r="E42" s="352"/>
      <c r="F42" s="304"/>
      <c r="G42" s="304"/>
      <c r="H42" s="304"/>
      <c r="I42" s="304"/>
      <c r="J42" s="304"/>
      <c r="K42" s="304"/>
    </row>
    <row r="43" spans="1:11" ht="12.75">
      <c r="A43" s="304"/>
      <c r="B43" s="304"/>
      <c r="C43" s="304"/>
      <c r="D43" s="304"/>
      <c r="E43" s="304"/>
      <c r="F43" s="304"/>
      <c r="G43" s="304"/>
      <c r="H43" s="304"/>
      <c r="I43" s="304"/>
      <c r="J43" s="304"/>
      <c r="K43" s="304"/>
    </row>
    <row r="44" spans="1:11" ht="12.75">
      <c r="A44" s="304"/>
      <c r="B44" s="304"/>
      <c r="C44" s="304"/>
      <c r="D44" s="304"/>
      <c r="E44" s="304"/>
      <c r="F44" s="304"/>
      <c r="G44" s="304"/>
      <c r="H44" s="304"/>
      <c r="I44" s="304"/>
      <c r="J44" s="304"/>
      <c r="K44" s="304"/>
    </row>
    <row r="45" spans="1:11" ht="12.75">
      <c r="A45" s="308"/>
      <c r="B45" s="308"/>
      <c r="C45" s="308"/>
      <c r="D45" s="308"/>
      <c r="E45" s="308"/>
      <c r="F45" s="308"/>
      <c r="G45" s="308"/>
      <c r="H45" s="308"/>
      <c r="I45" s="308"/>
      <c r="J45" s="308"/>
      <c r="K45" s="308"/>
    </row>
    <row r="46" spans="1:11" ht="12.75">
      <c r="A46" s="308"/>
      <c r="B46" s="308"/>
      <c r="C46" s="308"/>
      <c r="D46" s="308"/>
      <c r="E46" s="308"/>
      <c r="F46" s="308"/>
      <c r="G46" s="308"/>
      <c r="H46" s="308"/>
      <c r="I46" s="308"/>
      <c r="J46" s="308"/>
      <c r="K46" s="308"/>
    </row>
    <row r="47" spans="1:11" ht="12.75">
      <c r="A47" s="308"/>
      <c r="B47" s="308"/>
      <c r="C47" s="308"/>
      <c r="D47" s="308"/>
      <c r="E47" s="308"/>
      <c r="F47" s="308"/>
      <c r="G47" s="308"/>
      <c r="H47" s="308"/>
      <c r="I47" s="308"/>
      <c r="J47" s="308"/>
      <c r="K47" s="308"/>
    </row>
  </sheetData>
  <sheetProtection/>
  <mergeCells count="22">
    <mergeCell ref="A41:K41"/>
    <mergeCell ref="A25:E25"/>
    <mergeCell ref="A26:E26"/>
    <mergeCell ref="A28:K28"/>
    <mergeCell ref="A31:E31"/>
    <mergeCell ref="A32:E32"/>
    <mergeCell ref="A35:E35"/>
    <mergeCell ref="A18:E18"/>
    <mergeCell ref="A19:E19"/>
    <mergeCell ref="A21:K21"/>
    <mergeCell ref="A24:E24"/>
    <mergeCell ref="A37:K37"/>
    <mergeCell ref="A39:K39"/>
    <mergeCell ref="A1:K1"/>
    <mergeCell ref="A8:K8"/>
    <mergeCell ref="A10:K10"/>
    <mergeCell ref="A13:E13"/>
    <mergeCell ref="A17:E17"/>
    <mergeCell ref="A2:E2"/>
    <mergeCell ref="A3:E3"/>
    <mergeCell ref="A7:D7"/>
    <mergeCell ref="A9:K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115" zoomScaleNormal="115" zoomScalePageLayoutView="0" workbookViewId="0" topLeftCell="A16">
      <selection activeCell="A42" sqref="A42:B42"/>
    </sheetView>
  </sheetViews>
  <sheetFormatPr defaultColWidth="9.140625" defaultRowHeight="12.75"/>
  <cols>
    <col min="1" max="1" width="6.00390625" style="0" customWidth="1"/>
    <col min="2" max="2" width="43.421875" style="0" customWidth="1"/>
    <col min="3" max="3" width="14.7109375" style="0" customWidth="1"/>
    <col min="4" max="4" width="14.140625" style="0" customWidth="1"/>
    <col min="5" max="5" width="13.7109375" style="0" customWidth="1"/>
    <col min="6" max="6" width="16.8515625" style="0" customWidth="1"/>
    <col min="7" max="7" width="13.57421875" style="0" customWidth="1"/>
    <col min="8" max="8" width="14.57421875" style="0" customWidth="1"/>
    <col min="9" max="9" width="11.421875" style="2" customWidth="1"/>
  </cols>
  <sheetData>
    <row r="1" spans="1:3" ht="12.75">
      <c r="A1" s="401" t="s">
        <v>39</v>
      </c>
      <c r="B1" s="402"/>
      <c r="C1" s="1"/>
    </row>
    <row r="2" spans="1:2" ht="12.75">
      <c r="A2" s="401" t="s">
        <v>40</v>
      </c>
      <c r="B2" s="402"/>
    </row>
    <row r="3" spans="1:2" ht="12.75">
      <c r="A3" s="401" t="s">
        <v>41</v>
      </c>
      <c r="B3" s="402"/>
    </row>
    <row r="4" spans="1:8" ht="12.75">
      <c r="A4" s="401" t="s">
        <v>42</v>
      </c>
      <c r="B4" s="402"/>
      <c r="D4" s="2"/>
      <c r="E4" s="2"/>
      <c r="F4" s="2"/>
      <c r="G4" s="2"/>
      <c r="H4" s="2"/>
    </row>
    <row r="5" spans="1:12" ht="25.5" customHeight="1">
      <c r="A5" s="404" t="s">
        <v>352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12"/>
    </row>
    <row r="6" spans="1:12" ht="12.75">
      <c r="A6" s="400" t="s">
        <v>44</v>
      </c>
      <c r="B6" s="400"/>
      <c r="C6" s="400"/>
      <c r="D6" s="400"/>
      <c r="E6" s="400"/>
      <c r="F6" s="400"/>
      <c r="G6" s="400"/>
      <c r="H6" s="400"/>
      <c r="I6" s="400"/>
      <c r="J6" s="12"/>
      <c r="K6" s="12"/>
      <c r="L6" s="12"/>
    </row>
    <row r="7" spans="2:8" ht="12.75">
      <c r="B7" s="10"/>
      <c r="C7" s="10"/>
      <c r="D7" s="10"/>
      <c r="E7" s="5"/>
      <c r="F7" s="5"/>
      <c r="G7" s="5"/>
      <c r="H7" s="5"/>
    </row>
    <row r="8" spans="1:9" ht="12.75">
      <c r="A8" s="6">
        <v>10637</v>
      </c>
      <c r="B8" s="7" t="s">
        <v>39</v>
      </c>
      <c r="C8" s="8"/>
      <c r="D8" s="8"/>
      <c r="E8" s="8"/>
      <c r="F8" s="8"/>
      <c r="G8" s="8"/>
      <c r="H8" s="8"/>
      <c r="I8" s="9"/>
    </row>
    <row r="9" spans="1:9" ht="12.75">
      <c r="A9" s="11" t="s">
        <v>54</v>
      </c>
      <c r="B9" s="7" t="s">
        <v>38</v>
      </c>
      <c r="C9" s="8"/>
      <c r="D9" s="8"/>
      <c r="E9" s="8"/>
      <c r="F9" s="8"/>
      <c r="G9" s="8"/>
      <c r="H9" s="8"/>
      <c r="I9" s="9"/>
    </row>
    <row r="10" spans="1:9" ht="12.75">
      <c r="A10" s="196">
        <v>5003</v>
      </c>
      <c r="B10" s="196" t="s">
        <v>34</v>
      </c>
      <c r="C10" s="197"/>
      <c r="D10" s="197"/>
      <c r="E10" s="197"/>
      <c r="F10" s="197"/>
      <c r="G10" s="197"/>
      <c r="H10" s="197"/>
      <c r="I10" s="198"/>
    </row>
    <row r="11" spans="1:9" ht="22.5">
      <c r="A11" s="199" t="s">
        <v>0</v>
      </c>
      <c r="B11" s="199" t="s">
        <v>0</v>
      </c>
      <c r="C11" s="200" t="s">
        <v>333</v>
      </c>
      <c r="D11" s="348" t="s">
        <v>332</v>
      </c>
      <c r="E11" s="200" t="s">
        <v>283</v>
      </c>
      <c r="F11" s="200" t="s">
        <v>334</v>
      </c>
      <c r="G11" s="200" t="s">
        <v>51</v>
      </c>
      <c r="H11" s="200" t="s">
        <v>52</v>
      </c>
      <c r="I11" s="201" t="s">
        <v>3</v>
      </c>
    </row>
    <row r="12" spans="1:9" ht="12.75">
      <c r="A12" s="199" t="s">
        <v>0</v>
      </c>
      <c r="B12" s="199" t="s">
        <v>0</v>
      </c>
      <c r="C12" s="202">
        <v>2022</v>
      </c>
      <c r="D12" s="202">
        <v>2023</v>
      </c>
      <c r="E12" s="202"/>
      <c r="F12" s="202"/>
      <c r="G12" s="202">
        <v>2024</v>
      </c>
      <c r="H12" s="202"/>
      <c r="I12" s="203" t="s">
        <v>53</v>
      </c>
    </row>
    <row r="13" spans="1:9" ht="12.75">
      <c r="A13" s="199" t="s">
        <v>1</v>
      </c>
      <c r="B13" s="199" t="s">
        <v>2</v>
      </c>
      <c r="C13" s="202">
        <v>2</v>
      </c>
      <c r="D13" s="202">
        <v>3</v>
      </c>
      <c r="E13" s="202">
        <v>5</v>
      </c>
      <c r="F13" s="202">
        <v>6</v>
      </c>
      <c r="G13" s="202">
        <v>5</v>
      </c>
      <c r="H13" s="202">
        <v>6</v>
      </c>
      <c r="I13" s="201" t="s">
        <v>49</v>
      </c>
    </row>
    <row r="14" spans="1:9" ht="12.75">
      <c r="A14" s="397" t="s">
        <v>32</v>
      </c>
      <c r="B14" s="397" t="s">
        <v>0</v>
      </c>
      <c r="C14" s="204"/>
      <c r="D14" s="204"/>
      <c r="E14" s="204"/>
      <c r="F14" s="204"/>
      <c r="G14" s="204"/>
      <c r="H14" s="204"/>
      <c r="I14" s="205"/>
    </row>
    <row r="15" spans="1:12" ht="12.75">
      <c r="A15" s="206" t="s">
        <v>6</v>
      </c>
      <c r="B15" s="206" t="s">
        <v>7</v>
      </c>
      <c r="C15" s="206">
        <f aca="true" t="shared" si="0" ref="C15:H15">C16+C17+C18+C19</f>
        <v>6938687.85</v>
      </c>
      <c r="D15" s="206">
        <f t="shared" si="0"/>
        <v>1022338.08</v>
      </c>
      <c r="E15" s="206">
        <f aca="true" t="shared" si="1" ref="E15:E22">F15-D15</f>
        <v>158523.75000000012</v>
      </c>
      <c r="F15" s="206">
        <f>F16+F17+F18+F19</f>
        <v>1180861.83</v>
      </c>
      <c r="G15" s="206">
        <f t="shared" si="0"/>
        <v>936223.3499999999</v>
      </c>
      <c r="H15" s="206">
        <f t="shared" si="0"/>
        <v>936223.3499999999</v>
      </c>
      <c r="I15" s="207">
        <f aca="true" t="shared" si="2" ref="I15:I22">(F15/D15)*100</f>
        <v>115.50600071553629</v>
      </c>
      <c r="L15" s="3"/>
    </row>
    <row r="16" spans="1:12" ht="12.75">
      <c r="A16" s="208" t="s">
        <v>10</v>
      </c>
      <c r="B16" s="208" t="s">
        <v>11</v>
      </c>
      <c r="C16" s="208">
        <v>5587461.18</v>
      </c>
      <c r="D16" s="208">
        <v>831898.26</v>
      </c>
      <c r="E16" s="208">
        <f t="shared" si="1"/>
        <v>129960.79000000004</v>
      </c>
      <c r="F16" s="208">
        <v>961859.05</v>
      </c>
      <c r="G16" s="208">
        <v>769070.14</v>
      </c>
      <c r="H16" s="208">
        <v>769070.14</v>
      </c>
      <c r="I16" s="209">
        <f t="shared" si="2"/>
        <v>115.6221975990189</v>
      </c>
      <c r="L16" s="4"/>
    </row>
    <row r="17" spans="1:9" ht="12.75">
      <c r="A17" s="208" t="s">
        <v>12</v>
      </c>
      <c r="B17" s="208" t="s">
        <v>13</v>
      </c>
      <c r="C17" s="208">
        <v>151181.84</v>
      </c>
      <c r="D17" s="208">
        <v>14393.44</v>
      </c>
      <c r="E17" s="208">
        <f t="shared" si="1"/>
        <v>2846.1900000000005</v>
      </c>
      <c r="F17" s="208">
        <v>17239.63</v>
      </c>
      <c r="G17" s="208">
        <v>32583.45</v>
      </c>
      <c r="H17" s="208">
        <v>32583.45</v>
      </c>
      <c r="I17" s="209">
        <f t="shared" si="2"/>
        <v>119.77421658755657</v>
      </c>
    </row>
    <row r="18" spans="1:9" ht="12.75">
      <c r="A18" s="208" t="s">
        <v>14</v>
      </c>
      <c r="B18" s="208" t="s">
        <v>15</v>
      </c>
      <c r="C18" s="208">
        <v>56496.99</v>
      </c>
      <c r="D18" s="208">
        <v>7052.29</v>
      </c>
      <c r="E18" s="208">
        <f t="shared" si="1"/>
        <v>145.1800000000003</v>
      </c>
      <c r="F18" s="208">
        <v>7197.47</v>
      </c>
      <c r="G18" s="208">
        <v>7936.83</v>
      </c>
      <c r="H18" s="208">
        <v>7936.83</v>
      </c>
      <c r="I18" s="209">
        <f t="shared" si="2"/>
        <v>102.05862209296555</v>
      </c>
    </row>
    <row r="19" spans="1:9" ht="12.75">
      <c r="A19" s="210">
        <v>67</v>
      </c>
      <c r="B19" s="208" t="s">
        <v>30</v>
      </c>
      <c r="C19" s="208">
        <v>1143547.84</v>
      </c>
      <c r="D19" s="208">
        <v>168994.09</v>
      </c>
      <c r="E19" s="208">
        <f t="shared" si="1"/>
        <v>25571.589999999997</v>
      </c>
      <c r="F19" s="208">
        <v>194565.68</v>
      </c>
      <c r="G19" s="208">
        <v>126632.93</v>
      </c>
      <c r="H19" s="208">
        <v>126632.93</v>
      </c>
      <c r="I19" s="209">
        <f t="shared" si="2"/>
        <v>115.131647503176</v>
      </c>
    </row>
    <row r="20" spans="1:9" ht="12.75">
      <c r="A20" s="211">
        <v>7</v>
      </c>
      <c r="B20" s="212" t="s">
        <v>315</v>
      </c>
      <c r="C20" s="213">
        <f>SUM(C21)</f>
        <v>800</v>
      </c>
      <c r="D20" s="214">
        <f>SUM(D21)</f>
        <v>106.18</v>
      </c>
      <c r="E20" s="206">
        <f t="shared" si="1"/>
        <v>0</v>
      </c>
      <c r="F20" s="214">
        <f>F21</f>
        <v>106.18</v>
      </c>
      <c r="G20" s="214">
        <f>G21</f>
        <v>106.18</v>
      </c>
      <c r="H20" s="214">
        <f>H21</f>
        <v>106.18</v>
      </c>
      <c r="I20" s="207">
        <f t="shared" si="2"/>
        <v>100</v>
      </c>
    </row>
    <row r="21" spans="1:9" ht="12.75">
      <c r="A21" s="210">
        <v>72</v>
      </c>
      <c r="B21" s="208" t="s">
        <v>43</v>
      </c>
      <c r="C21" s="215">
        <v>800</v>
      </c>
      <c r="D21" s="216">
        <v>106.18</v>
      </c>
      <c r="E21" s="208">
        <f t="shared" si="1"/>
        <v>0</v>
      </c>
      <c r="F21" s="216">
        <v>106.18</v>
      </c>
      <c r="G21" s="216">
        <v>106.18</v>
      </c>
      <c r="H21" s="216">
        <v>106.18</v>
      </c>
      <c r="I21" s="209">
        <f t="shared" si="2"/>
        <v>100</v>
      </c>
    </row>
    <row r="22" spans="1:9" ht="12.75">
      <c r="A22" s="394" t="s">
        <v>46</v>
      </c>
      <c r="B22" s="394"/>
      <c r="C22" s="213">
        <f aca="true" t="shared" si="3" ref="C22:H22">C15+C20</f>
        <v>6939487.85</v>
      </c>
      <c r="D22" s="214">
        <f t="shared" si="3"/>
        <v>1022444.26</v>
      </c>
      <c r="E22" s="206">
        <f t="shared" si="1"/>
        <v>158523.75</v>
      </c>
      <c r="F22" s="214">
        <f>F15+F20</f>
        <v>1180968.01</v>
      </c>
      <c r="G22" s="214">
        <f t="shared" si="3"/>
        <v>936329.5299999999</v>
      </c>
      <c r="H22" s="214">
        <f t="shared" si="3"/>
        <v>936329.5299999999</v>
      </c>
      <c r="I22" s="207">
        <f t="shared" si="2"/>
        <v>115.50439043004653</v>
      </c>
    </row>
    <row r="23" spans="1:9" ht="12.75">
      <c r="A23" s="397" t="s">
        <v>33</v>
      </c>
      <c r="B23" s="397" t="s">
        <v>0</v>
      </c>
      <c r="C23" s="204"/>
      <c r="D23" s="204"/>
      <c r="E23" s="204"/>
      <c r="F23" s="204"/>
      <c r="G23" s="204"/>
      <c r="H23" s="204"/>
      <c r="I23" s="205"/>
    </row>
    <row r="24" spans="1:9" ht="12.75">
      <c r="A24" s="206" t="s">
        <v>26</v>
      </c>
      <c r="B24" s="206" t="s">
        <v>27</v>
      </c>
      <c r="C24" s="206">
        <f>SUM(C25)</f>
        <v>21390.22</v>
      </c>
      <c r="D24" s="206">
        <f>SUM(D25)</f>
        <v>4250.51</v>
      </c>
      <c r="E24" s="206">
        <f>F24-D24</f>
        <v>0</v>
      </c>
      <c r="F24" s="206">
        <f>F25</f>
        <v>4250.51</v>
      </c>
      <c r="G24" s="206"/>
      <c r="H24" s="206"/>
      <c r="I24" s="207">
        <f>(F24/D24)*100</f>
        <v>100</v>
      </c>
    </row>
    <row r="25" spans="1:9" ht="12.75">
      <c r="A25" s="208" t="s">
        <v>28</v>
      </c>
      <c r="B25" s="208" t="s">
        <v>29</v>
      </c>
      <c r="C25" s="208">
        <v>21390.22</v>
      </c>
      <c r="D25" s="208">
        <v>4250.51</v>
      </c>
      <c r="E25" s="208">
        <f>F25-D25</f>
        <v>0</v>
      </c>
      <c r="F25" s="208">
        <v>4250.51</v>
      </c>
      <c r="G25" s="208">
        <v>0</v>
      </c>
      <c r="H25" s="208">
        <v>0</v>
      </c>
      <c r="I25" s="209">
        <f>(F25/D25)*100</f>
        <v>100</v>
      </c>
    </row>
    <row r="26" spans="1:9" ht="12.75">
      <c r="A26" s="218"/>
      <c r="B26" s="219" t="s">
        <v>47</v>
      </c>
      <c r="C26" s="220">
        <f>C15+C20+C24</f>
        <v>6960878.069999999</v>
      </c>
      <c r="D26" s="221">
        <f>D22+D24</f>
        <v>1026694.77</v>
      </c>
      <c r="E26" s="221">
        <f>F26-D26</f>
        <v>158523.75</v>
      </c>
      <c r="F26" s="221">
        <f>F22+F24</f>
        <v>1185218.52</v>
      </c>
      <c r="G26" s="221">
        <f>G22+G24</f>
        <v>936329.5299999999</v>
      </c>
      <c r="H26" s="221">
        <f>H22+H24</f>
        <v>936329.5299999999</v>
      </c>
      <c r="I26" s="222">
        <f>(F26/D26)*100</f>
        <v>115.44020234952595</v>
      </c>
    </row>
    <row r="27" spans="1:9" ht="12.75">
      <c r="A27" s="396" t="s">
        <v>31</v>
      </c>
      <c r="B27" s="396"/>
      <c r="C27" s="223"/>
      <c r="D27" s="224"/>
      <c r="E27" s="224"/>
      <c r="F27" s="224"/>
      <c r="G27" s="224"/>
      <c r="H27" s="224"/>
      <c r="I27" s="225"/>
    </row>
    <row r="28" spans="1:9" ht="12.75">
      <c r="A28" s="206" t="s">
        <v>4</v>
      </c>
      <c r="B28" s="206" t="s">
        <v>8</v>
      </c>
      <c r="C28" s="206">
        <f>C29+C30+C31+C32</f>
        <v>6696634.819999999</v>
      </c>
      <c r="D28" s="206">
        <f>SUM(D29+D30+D31+D32+D33)</f>
        <v>992736.1900000001</v>
      </c>
      <c r="E28" s="206">
        <f aca="true" t="shared" si="4" ref="E28:E34">F28-D28</f>
        <v>155469.7799999999</v>
      </c>
      <c r="F28" s="206">
        <f>F29+F30+F31+F32+F33</f>
        <v>1148205.97</v>
      </c>
      <c r="G28" s="206">
        <f>G29+G30+G31+G32</f>
        <v>917642.1599999999</v>
      </c>
      <c r="H28" s="206">
        <f>H29+H30+H31+H32</f>
        <v>917642.1599999999</v>
      </c>
      <c r="I28" s="207">
        <f>(F28/D28)*100</f>
        <v>115.66073460059916</v>
      </c>
    </row>
    <row r="29" spans="1:9" ht="12.75">
      <c r="A29" s="208" t="s">
        <v>16</v>
      </c>
      <c r="B29" s="208" t="s">
        <v>17</v>
      </c>
      <c r="C29" s="208">
        <v>4911533.83</v>
      </c>
      <c r="D29" s="208">
        <v>716716.42</v>
      </c>
      <c r="E29" s="208">
        <f t="shared" si="4"/>
        <v>127005.35999999999</v>
      </c>
      <c r="F29" s="208">
        <v>843721.78</v>
      </c>
      <c r="G29" s="208">
        <v>676100.38</v>
      </c>
      <c r="H29" s="208">
        <v>676100.38</v>
      </c>
      <c r="I29" s="209">
        <f>(F29/D29)*100</f>
        <v>117.72044792834522</v>
      </c>
    </row>
    <row r="30" spans="1:9" ht="12.75">
      <c r="A30" s="208" t="s">
        <v>18</v>
      </c>
      <c r="B30" s="208" t="s">
        <v>19</v>
      </c>
      <c r="C30" s="208">
        <v>1346813.44</v>
      </c>
      <c r="D30" s="208">
        <v>219117.93</v>
      </c>
      <c r="E30" s="208">
        <f t="shared" si="4"/>
        <v>-5242.739999999991</v>
      </c>
      <c r="F30" s="208">
        <v>213875.19</v>
      </c>
      <c r="G30" s="208">
        <v>183596.56</v>
      </c>
      <c r="H30" s="208">
        <v>183596.56</v>
      </c>
      <c r="I30" s="209">
        <f>(F30/D30)*100</f>
        <v>97.60734322380648</v>
      </c>
    </row>
    <row r="31" spans="1:9" ht="12.75">
      <c r="A31" s="226">
        <v>34</v>
      </c>
      <c r="B31" s="208" t="s">
        <v>36</v>
      </c>
      <c r="C31" s="227">
        <v>5000</v>
      </c>
      <c r="D31" s="227">
        <v>663.61</v>
      </c>
      <c r="E31" s="208">
        <f t="shared" si="4"/>
        <v>-73.61000000000001</v>
      </c>
      <c r="F31" s="227">
        <v>590</v>
      </c>
      <c r="G31" s="227">
        <v>663.61</v>
      </c>
      <c r="H31" s="227">
        <v>663.61</v>
      </c>
      <c r="I31" s="209">
        <f>(F31/D31)*100</f>
        <v>88.90764153644459</v>
      </c>
    </row>
    <row r="32" spans="1:9" ht="12.75">
      <c r="A32" s="210">
        <v>37</v>
      </c>
      <c r="B32" s="208" t="s">
        <v>37</v>
      </c>
      <c r="C32" s="227">
        <v>433287.55</v>
      </c>
      <c r="D32" s="227">
        <v>55827.91</v>
      </c>
      <c r="E32" s="208">
        <f t="shared" si="4"/>
        <v>33780.76999999999</v>
      </c>
      <c r="F32" s="227">
        <v>89608.68</v>
      </c>
      <c r="G32" s="227">
        <v>57281.61</v>
      </c>
      <c r="H32" s="227">
        <v>57281.61</v>
      </c>
      <c r="I32" s="209">
        <f>(F32/D32)*100</f>
        <v>160.50874911849644</v>
      </c>
    </row>
    <row r="33" spans="1:9" ht="12.75">
      <c r="A33" s="210">
        <v>38</v>
      </c>
      <c r="B33" s="208" t="s">
        <v>314</v>
      </c>
      <c r="C33" s="227"/>
      <c r="D33" s="227">
        <v>410.32</v>
      </c>
      <c r="E33" s="208">
        <f t="shared" si="4"/>
        <v>0</v>
      </c>
      <c r="F33" s="227">
        <v>410.32</v>
      </c>
      <c r="G33" s="227"/>
      <c r="H33" s="227"/>
      <c r="I33" s="209"/>
    </row>
    <row r="34" spans="1:9" ht="12.75">
      <c r="A34" s="206" t="s">
        <v>5</v>
      </c>
      <c r="B34" s="206" t="s">
        <v>9</v>
      </c>
      <c r="C34" s="206">
        <f>SUM(C35+C36+C37)</f>
        <v>264243.25</v>
      </c>
      <c r="D34" s="206">
        <f>SUM(D35+D36+D37)</f>
        <v>33958.58</v>
      </c>
      <c r="E34" s="206">
        <f t="shared" si="4"/>
        <v>3053.970000000001</v>
      </c>
      <c r="F34" s="206">
        <f>F36</f>
        <v>37012.55</v>
      </c>
      <c r="G34" s="206">
        <f>G35+G36</f>
        <v>18687.37</v>
      </c>
      <c r="H34" s="206">
        <f>H36</f>
        <v>18687.37</v>
      </c>
      <c r="I34" s="207">
        <f>(F34/D34)*100</f>
        <v>108.99322056458192</v>
      </c>
    </row>
    <row r="35" spans="1:9" ht="12.75">
      <c r="A35" s="208" t="s">
        <v>20</v>
      </c>
      <c r="B35" s="208" t="s">
        <v>21</v>
      </c>
      <c r="C35" s="208">
        <v>9500</v>
      </c>
      <c r="D35" s="208"/>
      <c r="E35" s="208"/>
      <c r="F35" s="208"/>
      <c r="G35" s="208">
        <v>0</v>
      </c>
      <c r="H35" s="208">
        <v>0</v>
      </c>
      <c r="I35" s="217">
        <v>0</v>
      </c>
    </row>
    <row r="36" spans="1:9" ht="12.75">
      <c r="A36" s="208" t="s">
        <v>22</v>
      </c>
      <c r="B36" s="208" t="s">
        <v>23</v>
      </c>
      <c r="C36" s="208">
        <v>254743.25</v>
      </c>
      <c r="D36" s="208">
        <v>33958.58</v>
      </c>
      <c r="E36" s="208">
        <f>F36-D36</f>
        <v>3053.970000000001</v>
      </c>
      <c r="F36" s="208">
        <v>37012.55</v>
      </c>
      <c r="G36" s="208">
        <v>18687.37</v>
      </c>
      <c r="H36" s="208">
        <v>18687.37</v>
      </c>
      <c r="I36" s="209">
        <f>(F36/D36)*100</f>
        <v>108.99322056458192</v>
      </c>
    </row>
    <row r="37" spans="1:9" ht="12.75">
      <c r="A37" s="208" t="s">
        <v>24</v>
      </c>
      <c r="B37" s="208" t="s">
        <v>25</v>
      </c>
      <c r="C37" s="208">
        <v>0</v>
      </c>
      <c r="D37" s="208"/>
      <c r="E37" s="208"/>
      <c r="F37" s="208"/>
      <c r="G37" s="208">
        <v>0</v>
      </c>
      <c r="H37" s="208">
        <v>0</v>
      </c>
      <c r="I37" s="228">
        <v>0</v>
      </c>
    </row>
    <row r="38" spans="1:9" ht="12.75">
      <c r="A38" s="229"/>
      <c r="B38" s="229" t="s">
        <v>50</v>
      </c>
      <c r="C38" s="230">
        <f>SUM(C28+C34)</f>
        <v>6960878.069999999</v>
      </c>
      <c r="D38" s="230">
        <f>D28+D34</f>
        <v>1026694.77</v>
      </c>
      <c r="E38" s="208">
        <f>F38-D38</f>
        <v>158523.75</v>
      </c>
      <c r="F38" s="230">
        <f>F28+F34</f>
        <v>1185218.52</v>
      </c>
      <c r="G38" s="230">
        <f>G28+G34</f>
        <v>936329.5299999999</v>
      </c>
      <c r="H38" s="230">
        <f>H28+H34</f>
        <v>936329.5299999999</v>
      </c>
      <c r="I38" s="209">
        <f>(F38/D38)*100</f>
        <v>115.44020234952595</v>
      </c>
    </row>
    <row r="40" spans="1:9" ht="12.75">
      <c r="A40" s="395" t="s">
        <v>360</v>
      </c>
      <c r="B40" s="395"/>
      <c r="D40" s="398" t="s">
        <v>35</v>
      </c>
      <c r="E40" s="398"/>
      <c r="F40" s="398"/>
      <c r="G40" s="398"/>
      <c r="H40" s="398"/>
      <c r="I40" s="399"/>
    </row>
    <row r="41" spans="1:2" ht="12.75">
      <c r="A41" s="395" t="s">
        <v>358</v>
      </c>
      <c r="B41" s="395"/>
    </row>
    <row r="42" spans="1:9" ht="12.75">
      <c r="A42" s="403" t="s">
        <v>361</v>
      </c>
      <c r="B42" s="403"/>
      <c r="D42" s="398" t="s">
        <v>45</v>
      </c>
      <c r="E42" s="398"/>
      <c r="F42" s="398"/>
      <c r="G42" s="398"/>
      <c r="H42" s="398"/>
      <c r="I42" s="399"/>
    </row>
    <row r="45" ht="12.75">
      <c r="B45" s="339"/>
    </row>
    <row r="46" ht="12.75">
      <c r="B46" s="339"/>
    </row>
    <row r="47" ht="12.75">
      <c r="B47" s="340"/>
    </row>
  </sheetData>
  <sheetProtection/>
  <mergeCells count="15">
    <mergeCell ref="A6:I6"/>
    <mergeCell ref="A14:B14"/>
    <mergeCell ref="A1:B1"/>
    <mergeCell ref="A2:B2"/>
    <mergeCell ref="A3:B3"/>
    <mergeCell ref="A4:B4"/>
    <mergeCell ref="A5:K5"/>
    <mergeCell ref="A22:B22"/>
    <mergeCell ref="A41:B41"/>
    <mergeCell ref="A27:B27"/>
    <mergeCell ref="A23:B23"/>
    <mergeCell ref="A40:B40"/>
    <mergeCell ref="D42:I42"/>
    <mergeCell ref="A42:B42"/>
    <mergeCell ref="D40:I40"/>
  </mergeCells>
  <printOptions/>
  <pageMargins left="0.75" right="0.75" top="1" bottom="1" header="0.5" footer="0.5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selection activeCell="H307" sqref="H307"/>
    </sheetView>
  </sheetViews>
  <sheetFormatPr defaultColWidth="9.140625" defaultRowHeight="12.75"/>
  <cols>
    <col min="1" max="2" width="13.28125" style="0" customWidth="1"/>
    <col min="3" max="3" width="24.421875" style="0" customWidth="1"/>
    <col min="4" max="4" width="11.57421875" style="0" hidden="1" customWidth="1"/>
    <col min="5" max="5" width="10.28125" style="0" hidden="1" customWidth="1"/>
    <col min="6" max="8" width="13.7109375" style="0" customWidth="1"/>
    <col min="9" max="9" width="11.421875" style="0" customWidth="1"/>
    <col min="10" max="10" width="11.140625" style="0" customWidth="1"/>
    <col min="11" max="11" width="7.00390625" style="0" customWidth="1"/>
  </cols>
  <sheetData>
    <row r="1" spans="1:3" ht="18.75">
      <c r="A1" s="13" t="s">
        <v>55</v>
      </c>
      <c r="B1" s="13"/>
      <c r="C1" s="13"/>
    </row>
    <row r="2" spans="1:3" ht="18.75">
      <c r="A2" s="13" t="s">
        <v>232</v>
      </c>
      <c r="B2" s="13"/>
      <c r="C2" s="13"/>
    </row>
    <row r="3" spans="1:3" ht="18.75">
      <c r="A3" s="13"/>
      <c r="B3" s="13"/>
      <c r="C3" s="13"/>
    </row>
    <row r="4" spans="1:3" ht="18.75">
      <c r="A4" s="310" t="s">
        <v>56</v>
      </c>
      <c r="B4" s="310" t="s">
        <v>362</v>
      </c>
      <c r="C4" s="366"/>
    </row>
    <row r="5" spans="1:3" ht="18.75">
      <c r="A5" s="310" t="s">
        <v>57</v>
      </c>
      <c r="B5" s="310" t="s">
        <v>363</v>
      </c>
      <c r="C5" s="366"/>
    </row>
    <row r="6" spans="1:3" ht="21">
      <c r="A6" s="13"/>
      <c r="B6" s="13"/>
      <c r="C6" s="14"/>
    </row>
    <row r="7" spans="2:20" ht="26.25">
      <c r="B7" s="13"/>
      <c r="C7" s="14" t="s">
        <v>58</v>
      </c>
      <c r="D7" s="15"/>
      <c r="E7" s="15"/>
      <c r="F7" s="15"/>
      <c r="G7" s="15"/>
      <c r="H7" s="15"/>
      <c r="I7" s="16"/>
      <c r="J7" s="16"/>
      <c r="K7" s="16"/>
      <c r="L7" s="17"/>
      <c r="R7" s="13"/>
      <c r="S7" s="13"/>
      <c r="T7" s="13"/>
    </row>
    <row r="8" spans="3:20" ht="21">
      <c r="C8" s="14" t="s">
        <v>59</v>
      </c>
      <c r="D8" s="12"/>
      <c r="E8" s="12"/>
      <c r="F8" s="12"/>
      <c r="G8" s="12"/>
      <c r="H8" s="12"/>
      <c r="I8" s="12"/>
      <c r="J8" s="12"/>
      <c r="K8" s="12"/>
      <c r="R8" s="13"/>
      <c r="S8" s="13"/>
      <c r="T8" s="13"/>
    </row>
    <row r="9" spans="3:11" ht="21">
      <c r="C9" s="14"/>
      <c r="D9" s="12"/>
      <c r="E9" s="12"/>
      <c r="F9" s="12"/>
      <c r="G9" s="12"/>
      <c r="H9" s="12"/>
      <c r="I9" s="12"/>
      <c r="J9" s="12"/>
      <c r="K9" s="12"/>
    </row>
    <row r="10" spans="1:2" ht="13.5" thickBot="1">
      <c r="A10" s="409" t="s">
        <v>60</v>
      </c>
      <c r="B10" s="409"/>
    </row>
    <row r="11" spans="1:13" ht="19.5" customHeight="1">
      <c r="A11" s="418" t="s">
        <v>353</v>
      </c>
      <c r="B11" s="419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</row>
    <row r="12" spans="1:11" ht="38.25">
      <c r="A12" s="354" t="s">
        <v>61</v>
      </c>
      <c r="B12" s="355" t="s">
        <v>62</v>
      </c>
      <c r="C12" s="356" t="s">
        <v>63</v>
      </c>
      <c r="D12" s="357" t="s">
        <v>64</v>
      </c>
      <c r="E12" s="357" t="s">
        <v>65</v>
      </c>
      <c r="F12" s="358" t="s">
        <v>335</v>
      </c>
      <c r="G12" s="358" t="s">
        <v>283</v>
      </c>
      <c r="H12" s="358" t="s">
        <v>320</v>
      </c>
      <c r="I12" s="359" t="s">
        <v>66</v>
      </c>
      <c r="J12" s="359" t="s">
        <v>67</v>
      </c>
      <c r="K12" s="357" t="s">
        <v>68</v>
      </c>
    </row>
    <row r="13" spans="1:11" ht="12.75">
      <c r="A13" s="38" t="s">
        <v>48</v>
      </c>
      <c r="B13" s="39" t="s">
        <v>242</v>
      </c>
      <c r="C13" s="40" t="s">
        <v>69</v>
      </c>
      <c r="D13" s="41" t="s">
        <v>48</v>
      </c>
      <c r="E13" s="41" t="s">
        <v>69</v>
      </c>
      <c r="F13" s="42">
        <v>4</v>
      </c>
      <c r="G13" s="42">
        <v>5</v>
      </c>
      <c r="H13" s="42">
        <v>6</v>
      </c>
      <c r="I13" s="42">
        <v>7</v>
      </c>
      <c r="J13" s="42">
        <v>8</v>
      </c>
      <c r="K13" s="41">
        <v>9</v>
      </c>
    </row>
    <row r="14" spans="1:11" ht="12.75">
      <c r="A14" s="43" t="s">
        <v>235</v>
      </c>
      <c r="B14" s="44">
        <v>912</v>
      </c>
      <c r="C14" s="45" t="s">
        <v>38</v>
      </c>
      <c r="D14" s="45"/>
      <c r="E14" s="45"/>
      <c r="F14" s="46"/>
      <c r="G14" s="46"/>
      <c r="H14" s="46"/>
      <c r="I14" s="47"/>
      <c r="J14" s="47"/>
      <c r="K14" s="48"/>
    </row>
    <row r="15" spans="1:11" ht="12.75">
      <c r="A15" s="43" t="s">
        <v>72</v>
      </c>
      <c r="B15" s="44">
        <v>50003</v>
      </c>
      <c r="C15" s="45" t="s">
        <v>34</v>
      </c>
      <c r="D15" s="45"/>
      <c r="E15" s="45"/>
      <c r="F15" s="46"/>
      <c r="G15" s="46"/>
      <c r="H15" s="46"/>
      <c r="I15" s="47"/>
      <c r="J15" s="47"/>
      <c r="K15" s="48"/>
    </row>
    <row r="16" spans="1:11" ht="12.75">
      <c r="A16" s="43" t="s">
        <v>73</v>
      </c>
      <c r="B16" s="44" t="s">
        <v>74</v>
      </c>
      <c r="C16" s="45"/>
      <c r="D16" s="45"/>
      <c r="E16" s="45"/>
      <c r="F16" s="46"/>
      <c r="G16" s="46"/>
      <c r="H16" s="46"/>
      <c r="I16" s="47"/>
      <c r="J16" s="47"/>
      <c r="K16" s="48"/>
    </row>
    <row r="17" spans="1:11" ht="12.75">
      <c r="A17" s="49"/>
      <c r="B17" s="410" t="s">
        <v>75</v>
      </c>
      <c r="C17" s="411"/>
      <c r="D17" s="50" t="e">
        <f>D18+D61+D67+D185+D214+D223+D239+D278</f>
        <v>#REF!</v>
      </c>
      <c r="E17" s="50">
        <f>E18+E61+E185+E214+E223+E239+E278+E288+E67</f>
        <v>6960168.590000001</v>
      </c>
      <c r="F17" s="51">
        <f>F18+F61+F67+F185+F239+F288+F214+F278</f>
        <v>1026694.7699999999</v>
      </c>
      <c r="G17" s="51">
        <f>G18+G61+G67+G185+G214+G239+G278+G288</f>
        <v>158523.7500000002</v>
      </c>
      <c r="H17" s="51">
        <f>H18+H61+H67+H185+H214+H239+H278+H288</f>
        <v>1185218.5199999998</v>
      </c>
      <c r="I17" s="52">
        <v>936329.53</v>
      </c>
      <c r="J17" s="53">
        <v>936329.53</v>
      </c>
      <c r="K17" s="54">
        <f>(H17/F17)*100</f>
        <v>115.44020234952595</v>
      </c>
    </row>
    <row r="18" spans="1:11" ht="12.75">
      <c r="A18" s="55">
        <v>2101</v>
      </c>
      <c r="B18" s="56" t="s">
        <v>76</v>
      </c>
      <c r="C18" s="57"/>
      <c r="D18" s="58">
        <f aca="true" t="shared" si="0" ref="D18:J18">D19+D24+D31+D52</f>
        <v>5606576.99</v>
      </c>
      <c r="E18" s="58">
        <f t="shared" si="0"/>
        <v>5439757.55</v>
      </c>
      <c r="F18" s="59">
        <f t="shared" si="0"/>
        <v>798338.4099999999</v>
      </c>
      <c r="G18" s="59">
        <f>G19+G24+G31+G52</f>
        <v>142574.74000000017</v>
      </c>
      <c r="H18" s="59">
        <f>H21+H24+H31+H52</f>
        <v>940913.15</v>
      </c>
      <c r="I18" s="60">
        <f t="shared" si="0"/>
        <v>778810.71</v>
      </c>
      <c r="J18" s="60">
        <f t="shared" si="0"/>
        <v>778810.71</v>
      </c>
      <c r="K18" s="61">
        <f>(H18/F18)*100</f>
        <v>117.85893528535101</v>
      </c>
    </row>
    <row r="19" spans="1:11" ht="12.75">
      <c r="A19" s="62" t="s">
        <v>77</v>
      </c>
      <c r="B19" s="63" t="s">
        <v>78</v>
      </c>
      <c r="C19" s="64"/>
      <c r="D19" s="65">
        <f aca="true" t="shared" si="1" ref="D19:J19">D21</f>
        <v>162360</v>
      </c>
      <c r="E19" s="65">
        <f t="shared" si="1"/>
        <v>162360</v>
      </c>
      <c r="F19" s="67">
        <f t="shared" si="1"/>
        <v>22920.84</v>
      </c>
      <c r="G19" s="67">
        <f>Q39</f>
        <v>0</v>
      </c>
      <c r="H19" s="67">
        <f>H21</f>
        <v>22920.84</v>
      </c>
      <c r="I19" s="68">
        <f t="shared" si="1"/>
        <v>21549</v>
      </c>
      <c r="J19" s="195">
        <f t="shared" si="1"/>
        <v>21549</v>
      </c>
      <c r="K19" s="192">
        <f>(H19/F19)*100</f>
        <v>100</v>
      </c>
    </row>
    <row r="20" spans="1:11" ht="12.75">
      <c r="A20" s="71"/>
      <c r="B20" s="72" t="s">
        <v>79</v>
      </c>
      <c r="C20" s="73"/>
      <c r="D20" s="74"/>
      <c r="E20" s="74"/>
      <c r="F20" s="75"/>
      <c r="G20" s="75"/>
      <c r="H20" s="75"/>
      <c r="I20" s="76"/>
      <c r="J20" s="76"/>
      <c r="K20" s="77"/>
    </row>
    <row r="21" spans="1:11" ht="12.75">
      <c r="A21" s="78"/>
      <c r="B21" s="79">
        <v>3</v>
      </c>
      <c r="C21" s="80" t="s">
        <v>80</v>
      </c>
      <c r="D21" s="81">
        <f aca="true" t="shared" si="2" ref="D21:J21">D22+D23</f>
        <v>162360</v>
      </c>
      <c r="E21" s="81">
        <f t="shared" si="2"/>
        <v>162360</v>
      </c>
      <c r="F21" s="82">
        <f t="shared" si="2"/>
        <v>22920.84</v>
      </c>
      <c r="G21" s="82">
        <f>H21-F21</f>
        <v>0</v>
      </c>
      <c r="H21" s="325">
        <f>H22+H23</f>
        <v>22920.84</v>
      </c>
      <c r="I21" s="83">
        <f t="shared" si="2"/>
        <v>21549</v>
      </c>
      <c r="J21" s="83">
        <f t="shared" si="2"/>
        <v>21549</v>
      </c>
      <c r="K21" s="84">
        <f aca="true" t="shared" si="3" ref="K21:K27">(H21/F21)*100</f>
        <v>100</v>
      </c>
    </row>
    <row r="22" spans="1:11" ht="12.75">
      <c r="A22" s="78"/>
      <c r="B22" s="79">
        <v>32</v>
      </c>
      <c r="C22" s="85" t="s">
        <v>81</v>
      </c>
      <c r="D22" s="86">
        <v>158860</v>
      </c>
      <c r="E22" s="86">
        <v>158360</v>
      </c>
      <c r="F22" s="326">
        <v>22389.95</v>
      </c>
      <c r="G22" s="82">
        <f>H22-F22</f>
        <v>30.889999999999418</v>
      </c>
      <c r="H22" s="322">
        <v>22420.84</v>
      </c>
      <c r="I22" s="87">
        <v>21018.11</v>
      </c>
      <c r="J22" s="87">
        <v>21018.11</v>
      </c>
      <c r="K22" s="84">
        <f t="shared" si="3"/>
        <v>100.13796368459955</v>
      </c>
    </row>
    <row r="23" spans="1:11" ht="12.75">
      <c r="A23" s="78"/>
      <c r="B23" s="79">
        <v>34</v>
      </c>
      <c r="C23" s="80" t="s">
        <v>36</v>
      </c>
      <c r="D23" s="88">
        <v>3500</v>
      </c>
      <c r="E23" s="88">
        <v>4000</v>
      </c>
      <c r="F23" s="91">
        <v>530.89</v>
      </c>
      <c r="G23" s="82">
        <f>H23-F23</f>
        <v>-30.889999999999986</v>
      </c>
      <c r="H23" s="91">
        <v>500</v>
      </c>
      <c r="I23" s="87">
        <v>530.89</v>
      </c>
      <c r="J23" s="87">
        <v>530.89</v>
      </c>
      <c r="K23" s="84">
        <f t="shared" si="3"/>
        <v>94.18146885418825</v>
      </c>
    </row>
    <row r="24" spans="1:11" ht="12.75">
      <c r="A24" s="62" t="s">
        <v>82</v>
      </c>
      <c r="B24" s="63" t="s">
        <v>83</v>
      </c>
      <c r="C24" s="64"/>
      <c r="D24" s="89">
        <f aca="true" t="shared" si="4" ref="D24:J24">D25</f>
        <v>504366.91</v>
      </c>
      <c r="E24" s="89">
        <f t="shared" si="4"/>
        <v>446787.55</v>
      </c>
      <c r="F24" s="67">
        <f>F25+F29</f>
        <v>57185.3</v>
      </c>
      <c r="G24" s="67">
        <f>G25</f>
        <v>23330.810000000012</v>
      </c>
      <c r="H24" s="67">
        <f>H25+H29</f>
        <v>80516.11000000002</v>
      </c>
      <c r="I24" s="68">
        <f t="shared" si="4"/>
        <v>59299</v>
      </c>
      <c r="J24" s="68">
        <f t="shared" si="4"/>
        <v>59299</v>
      </c>
      <c r="K24" s="192">
        <f t="shared" si="3"/>
        <v>140.798614329207</v>
      </c>
    </row>
    <row r="25" spans="1:11" ht="12.75">
      <c r="A25" s="78"/>
      <c r="B25" s="79">
        <v>3</v>
      </c>
      <c r="C25" s="80" t="s">
        <v>80</v>
      </c>
      <c r="D25" s="84">
        <f aca="true" t="shared" si="5" ref="D25:J25">D26+D27</f>
        <v>504366.91</v>
      </c>
      <c r="E25" s="84">
        <f t="shared" si="5"/>
        <v>446787.55</v>
      </c>
      <c r="F25" s="82">
        <f t="shared" si="5"/>
        <v>57218.75</v>
      </c>
      <c r="G25" s="82">
        <f>H25-F25</f>
        <v>23330.810000000012</v>
      </c>
      <c r="H25" s="324">
        <f>H26+H27</f>
        <v>80549.56000000001</v>
      </c>
      <c r="I25" s="83">
        <f t="shared" si="5"/>
        <v>59299</v>
      </c>
      <c r="J25" s="83">
        <f t="shared" si="5"/>
        <v>59299</v>
      </c>
      <c r="K25" s="84">
        <f t="shared" si="3"/>
        <v>140.77476351720372</v>
      </c>
    </row>
    <row r="26" spans="1:11" ht="12.75">
      <c r="A26" s="78"/>
      <c r="B26" s="79">
        <v>32</v>
      </c>
      <c r="C26" s="80" t="s">
        <v>81</v>
      </c>
      <c r="D26" s="88">
        <v>7500</v>
      </c>
      <c r="E26" s="88">
        <v>19200</v>
      </c>
      <c r="F26" s="177">
        <v>2548.28</v>
      </c>
      <c r="G26" s="82">
        <f>H26-F26</f>
        <v>0.03999999999996362</v>
      </c>
      <c r="H26" s="177">
        <v>2548.32</v>
      </c>
      <c r="I26" s="87">
        <v>2548.28</v>
      </c>
      <c r="J26" s="87">
        <v>2548.28</v>
      </c>
      <c r="K26" s="84">
        <f t="shared" si="3"/>
        <v>100.00156968621971</v>
      </c>
    </row>
    <row r="27" spans="1:11" ht="12.75">
      <c r="A27" s="78"/>
      <c r="B27" s="79">
        <v>37</v>
      </c>
      <c r="C27" s="80" t="s">
        <v>84</v>
      </c>
      <c r="D27" s="88">
        <v>496866.91</v>
      </c>
      <c r="E27" s="88">
        <v>427587.55</v>
      </c>
      <c r="F27" s="177">
        <v>54670.47</v>
      </c>
      <c r="G27" s="82">
        <f>H27-F27</f>
        <v>23330.770000000004</v>
      </c>
      <c r="H27" s="177">
        <v>78001.24</v>
      </c>
      <c r="I27" s="87">
        <v>56750.72</v>
      </c>
      <c r="J27" s="87">
        <v>56750.72</v>
      </c>
      <c r="K27" s="84">
        <f t="shared" si="3"/>
        <v>142.67526875111923</v>
      </c>
    </row>
    <row r="28" spans="1:11" ht="12.75">
      <c r="A28" s="332"/>
      <c r="B28" s="327" t="s">
        <v>298</v>
      </c>
      <c r="C28" s="336"/>
      <c r="D28" s="333"/>
      <c r="E28" s="333"/>
      <c r="F28" s="334"/>
      <c r="G28" s="334"/>
      <c r="H28" s="334"/>
      <c r="I28" s="331"/>
      <c r="J28" s="331"/>
      <c r="K28" s="329"/>
    </row>
    <row r="29" spans="1:11" ht="12.75">
      <c r="A29" s="78"/>
      <c r="B29" s="79">
        <v>3</v>
      </c>
      <c r="C29" s="80" t="s">
        <v>80</v>
      </c>
      <c r="D29" s="88"/>
      <c r="E29" s="88"/>
      <c r="F29" s="177">
        <f>F30</f>
        <v>-33.45</v>
      </c>
      <c r="G29" s="177">
        <v>0</v>
      </c>
      <c r="H29" s="323">
        <f>H30</f>
        <v>-33.45</v>
      </c>
      <c r="I29" s="87"/>
      <c r="J29" s="87"/>
      <c r="K29" s="88"/>
    </row>
    <row r="30" spans="1:11" ht="12.75">
      <c r="A30" s="78"/>
      <c r="B30" s="79">
        <v>37</v>
      </c>
      <c r="C30" s="80" t="s">
        <v>84</v>
      </c>
      <c r="D30" s="88"/>
      <c r="E30" s="88"/>
      <c r="F30" s="177">
        <v>-33.45</v>
      </c>
      <c r="G30" s="177">
        <v>0</v>
      </c>
      <c r="H30" s="177">
        <v>-33.45</v>
      </c>
      <c r="I30" s="87"/>
      <c r="J30" s="87"/>
      <c r="K30" s="88"/>
    </row>
    <row r="31" spans="1:11" ht="12.75">
      <c r="A31" s="62" t="s">
        <v>85</v>
      </c>
      <c r="B31" s="63" t="s">
        <v>86</v>
      </c>
      <c r="C31" s="64"/>
      <c r="D31" s="89">
        <f>D33+D41+D44</f>
        <v>6969.57</v>
      </c>
      <c r="E31" s="89">
        <f>E33+E41+E44+E50</f>
        <v>29300</v>
      </c>
      <c r="F31" s="67">
        <f>F33+F41+F44+F38+F47</f>
        <v>3890.6099999999997</v>
      </c>
      <c r="G31" s="67">
        <f>G33+G44</f>
        <v>77.90000000000009</v>
      </c>
      <c r="H31" s="67">
        <f>H33+H38+H41+H44+H47</f>
        <v>3968.51</v>
      </c>
      <c r="I31" s="68">
        <v>3888.78</v>
      </c>
      <c r="J31" s="68">
        <v>3888.78</v>
      </c>
      <c r="K31" s="192">
        <f>(H31/F31)*100</f>
        <v>102.00225671552792</v>
      </c>
    </row>
    <row r="32" spans="1:11" ht="12.75">
      <c r="A32" s="71"/>
      <c r="B32" s="72" t="s">
        <v>299</v>
      </c>
      <c r="C32" s="90"/>
      <c r="D32" s="77"/>
      <c r="E32" s="77"/>
      <c r="F32" s="76"/>
      <c r="G32" s="76"/>
      <c r="H32" s="76"/>
      <c r="I32" s="76"/>
      <c r="J32" s="76"/>
      <c r="K32" s="77"/>
    </row>
    <row r="33" spans="1:11" ht="12.75">
      <c r="A33" s="78"/>
      <c r="B33" s="79">
        <v>3</v>
      </c>
      <c r="C33" s="80" t="s">
        <v>80</v>
      </c>
      <c r="D33" s="84">
        <f>D34</f>
        <v>211.28</v>
      </c>
      <c r="E33" s="84">
        <f>E34</f>
        <v>3300</v>
      </c>
      <c r="F33" s="324">
        <f>F34+F35</f>
        <v>319.7</v>
      </c>
      <c r="G33" s="82">
        <f>H33-F33</f>
        <v>0</v>
      </c>
      <c r="H33" s="324">
        <f>H34+H35</f>
        <v>319.7</v>
      </c>
      <c r="I33" s="83">
        <f>I34</f>
        <v>437.99</v>
      </c>
      <c r="J33" s="83">
        <f>J34</f>
        <v>437.99</v>
      </c>
      <c r="K33" s="84">
        <f>(H33/F33)*100</f>
        <v>100</v>
      </c>
    </row>
    <row r="34" spans="1:11" ht="12.75">
      <c r="A34" s="78"/>
      <c r="B34" s="79">
        <v>32</v>
      </c>
      <c r="C34" s="80" t="s">
        <v>81</v>
      </c>
      <c r="D34" s="88">
        <v>211.28</v>
      </c>
      <c r="E34" s="88">
        <v>3300</v>
      </c>
      <c r="F34" s="177">
        <v>319.7</v>
      </c>
      <c r="G34" s="82">
        <f>H34-F34</f>
        <v>0</v>
      </c>
      <c r="H34" s="177">
        <v>319.7</v>
      </c>
      <c r="I34" s="87">
        <v>437.99</v>
      </c>
      <c r="J34" s="87">
        <v>437.99</v>
      </c>
      <c r="K34" s="84">
        <f>(H34/F34)*100</f>
        <v>100</v>
      </c>
    </row>
    <row r="35" spans="1:11" ht="12.75">
      <c r="A35" s="78"/>
      <c r="B35" s="79">
        <v>4</v>
      </c>
      <c r="C35" s="80" t="s">
        <v>87</v>
      </c>
      <c r="D35" s="88">
        <v>0</v>
      </c>
      <c r="E35" s="88">
        <v>0</v>
      </c>
      <c r="F35" s="91">
        <v>0</v>
      </c>
      <c r="G35" s="91"/>
      <c r="H35" s="91"/>
      <c r="I35" s="87">
        <v>0</v>
      </c>
      <c r="J35" s="87">
        <v>0</v>
      </c>
      <c r="K35" s="88">
        <v>0</v>
      </c>
    </row>
    <row r="36" spans="1:11" ht="12.75">
      <c r="A36" s="78"/>
      <c r="B36" s="79">
        <v>42</v>
      </c>
      <c r="C36" s="80" t="s">
        <v>88</v>
      </c>
      <c r="D36" s="88">
        <v>0</v>
      </c>
      <c r="E36" s="88">
        <v>0</v>
      </c>
      <c r="F36" s="91">
        <v>0</v>
      </c>
      <c r="G36" s="91"/>
      <c r="H36" s="91"/>
      <c r="I36" s="87">
        <v>0</v>
      </c>
      <c r="J36" s="87">
        <v>0</v>
      </c>
      <c r="K36" s="88">
        <v>0</v>
      </c>
    </row>
    <row r="37" spans="1:11" ht="12.75">
      <c r="A37" s="332"/>
      <c r="B37" s="327" t="s">
        <v>300</v>
      </c>
      <c r="C37" s="328"/>
      <c r="D37" s="329"/>
      <c r="E37" s="329"/>
      <c r="F37" s="330"/>
      <c r="G37" s="330"/>
      <c r="H37" s="330"/>
      <c r="I37" s="331"/>
      <c r="J37" s="331"/>
      <c r="K37" s="329"/>
    </row>
    <row r="38" spans="1:11" ht="12.75">
      <c r="A38" s="78"/>
      <c r="B38" s="79">
        <v>3</v>
      </c>
      <c r="C38" s="80" t="s">
        <v>80</v>
      </c>
      <c r="D38" s="88"/>
      <c r="E38" s="88"/>
      <c r="F38" s="91">
        <f>F39</f>
        <v>118.29</v>
      </c>
      <c r="G38" s="82">
        <f>H38-F38</f>
        <v>0</v>
      </c>
      <c r="H38" s="324">
        <f>H39+H40</f>
        <v>118.29</v>
      </c>
      <c r="I38" s="87"/>
      <c r="J38" s="87"/>
      <c r="K38" s="88"/>
    </row>
    <row r="39" spans="1:11" ht="12.75">
      <c r="A39" s="78"/>
      <c r="B39" s="79">
        <v>32</v>
      </c>
      <c r="C39" s="80" t="s">
        <v>81</v>
      </c>
      <c r="D39" s="88"/>
      <c r="E39" s="88"/>
      <c r="F39" s="91">
        <v>118.29</v>
      </c>
      <c r="G39" s="82">
        <f>H39-F39</f>
        <v>0</v>
      </c>
      <c r="H39" s="91">
        <v>118.29</v>
      </c>
      <c r="I39" s="87"/>
      <c r="J39" s="87"/>
      <c r="K39" s="88"/>
    </row>
    <row r="40" spans="1:11" ht="12.75">
      <c r="A40" s="71"/>
      <c r="B40" s="72" t="s">
        <v>89</v>
      </c>
      <c r="C40" s="90"/>
      <c r="D40" s="77"/>
      <c r="E40" s="77"/>
      <c r="F40" s="76"/>
      <c r="G40" s="76"/>
      <c r="H40" s="76"/>
      <c r="I40" s="76"/>
      <c r="J40" s="76"/>
      <c r="K40" s="77"/>
    </row>
    <row r="41" spans="1:11" ht="12.75">
      <c r="A41" s="78"/>
      <c r="B41" s="79">
        <v>3</v>
      </c>
      <c r="C41" s="80" t="s">
        <v>80</v>
      </c>
      <c r="D41" s="84">
        <f>D42</f>
        <v>0</v>
      </c>
      <c r="E41" s="84">
        <f>E42</f>
        <v>6000</v>
      </c>
      <c r="F41" s="82">
        <v>796.33</v>
      </c>
      <c r="G41" s="82"/>
      <c r="H41" s="324">
        <f>H42+H43</f>
        <v>796.33</v>
      </c>
      <c r="I41" s="83">
        <f>I42</f>
        <v>796.34</v>
      </c>
      <c r="J41" s="83">
        <f>J42</f>
        <v>796.34</v>
      </c>
      <c r="K41" s="84">
        <f>(H41/F41)*100</f>
        <v>100</v>
      </c>
    </row>
    <row r="42" spans="1:11" ht="12.75">
      <c r="A42" s="78"/>
      <c r="B42" s="79">
        <v>32</v>
      </c>
      <c r="C42" s="80" t="s">
        <v>81</v>
      </c>
      <c r="D42" s="88">
        <v>0</v>
      </c>
      <c r="E42" s="88">
        <v>6000</v>
      </c>
      <c r="F42" s="177">
        <v>796.33</v>
      </c>
      <c r="G42" s="82">
        <f>H42-F42</f>
        <v>0</v>
      </c>
      <c r="H42" s="177">
        <v>796.33</v>
      </c>
      <c r="I42" s="87">
        <v>796.34</v>
      </c>
      <c r="J42" s="87">
        <v>796.34</v>
      </c>
      <c r="K42" s="84">
        <f>(H42/F42)*100</f>
        <v>100</v>
      </c>
    </row>
    <row r="43" spans="1:11" ht="12.75">
      <c r="A43" s="71"/>
      <c r="B43" s="72" t="s">
        <v>90</v>
      </c>
      <c r="C43" s="90"/>
      <c r="D43" s="77"/>
      <c r="E43" s="77"/>
      <c r="F43" s="76"/>
      <c r="G43" s="76"/>
      <c r="H43" s="76"/>
      <c r="I43" s="76"/>
      <c r="J43" s="76"/>
      <c r="K43" s="77"/>
    </row>
    <row r="44" spans="1:11" ht="12.75">
      <c r="A44" s="78"/>
      <c r="B44" s="79">
        <v>3</v>
      </c>
      <c r="C44" s="80" t="s">
        <v>80</v>
      </c>
      <c r="D44" s="84">
        <f>D45</f>
        <v>6758.29</v>
      </c>
      <c r="E44" s="84">
        <f>E45</f>
        <v>20000</v>
      </c>
      <c r="F44" s="82">
        <f>F45+F49</f>
        <v>2108.87</v>
      </c>
      <c r="G44" s="82">
        <f>H44-F44</f>
        <v>77.90000000000009</v>
      </c>
      <c r="H44" s="324">
        <v>2186.77</v>
      </c>
      <c r="I44" s="83">
        <f>I45</f>
        <v>2654.46</v>
      </c>
      <c r="J44" s="83">
        <f>J45</f>
        <v>2654.46</v>
      </c>
      <c r="K44" s="84">
        <f>(H44/F44)*100</f>
        <v>103.69392138917999</v>
      </c>
    </row>
    <row r="45" spans="1:11" ht="12.75">
      <c r="A45" s="78"/>
      <c r="B45" s="79">
        <v>32</v>
      </c>
      <c r="C45" s="80" t="s">
        <v>81</v>
      </c>
      <c r="D45" s="88">
        <v>6758.29</v>
      </c>
      <c r="E45" s="88">
        <v>20000</v>
      </c>
      <c r="F45" s="177">
        <v>2108.87</v>
      </c>
      <c r="G45" s="82">
        <f>H45-F45</f>
        <v>77.90000000000009</v>
      </c>
      <c r="H45" s="177">
        <v>2186.77</v>
      </c>
      <c r="I45" s="87">
        <v>2654.46</v>
      </c>
      <c r="J45" s="87">
        <v>2654.46</v>
      </c>
      <c r="K45" s="84">
        <f>(H45/F45)*100</f>
        <v>103.69392138917999</v>
      </c>
    </row>
    <row r="46" spans="1:11" ht="12.75">
      <c r="A46" s="332"/>
      <c r="B46" s="327" t="s">
        <v>301</v>
      </c>
      <c r="C46" s="328"/>
      <c r="D46" s="329"/>
      <c r="E46" s="329"/>
      <c r="F46" s="331"/>
      <c r="G46" s="331"/>
      <c r="H46" s="331"/>
      <c r="I46" s="331"/>
      <c r="J46" s="331"/>
      <c r="K46" s="329"/>
    </row>
    <row r="47" spans="1:11" ht="12.75">
      <c r="A47" s="78"/>
      <c r="B47" s="79">
        <v>3</v>
      </c>
      <c r="C47" s="80" t="s">
        <v>80</v>
      </c>
      <c r="D47" s="88"/>
      <c r="E47" s="88"/>
      <c r="F47" s="177">
        <f>F48</f>
        <v>547.42</v>
      </c>
      <c r="G47" s="177"/>
      <c r="H47" s="324">
        <f>H48+H49</f>
        <v>547.42</v>
      </c>
      <c r="I47" s="87"/>
      <c r="J47" s="87"/>
      <c r="K47" s="88"/>
    </row>
    <row r="48" spans="1:11" ht="12.75">
      <c r="A48" s="78"/>
      <c r="B48" s="79">
        <v>32</v>
      </c>
      <c r="C48" s="80" t="s">
        <v>81</v>
      </c>
      <c r="D48" s="88"/>
      <c r="E48" s="88"/>
      <c r="F48" s="177">
        <v>547.42</v>
      </c>
      <c r="G48" s="82">
        <f>H48-F48</f>
        <v>0</v>
      </c>
      <c r="H48" s="177">
        <v>547.42</v>
      </c>
      <c r="I48" s="87"/>
      <c r="J48" s="87"/>
      <c r="K48" s="88"/>
    </row>
    <row r="49" spans="1:11" ht="12.75">
      <c r="A49" s="71"/>
      <c r="B49" s="72" t="s">
        <v>91</v>
      </c>
      <c r="C49" s="90"/>
      <c r="D49" s="77"/>
      <c r="E49" s="77"/>
      <c r="F49" s="76"/>
      <c r="G49" s="76"/>
      <c r="H49" s="76"/>
      <c r="I49" s="76"/>
      <c r="J49" s="76"/>
      <c r="K49" s="77"/>
    </row>
    <row r="50" spans="1:11" ht="12.75">
      <c r="A50" s="78"/>
      <c r="B50" s="79">
        <v>3</v>
      </c>
      <c r="C50" s="80" t="s">
        <v>92</v>
      </c>
      <c r="D50" s="84">
        <v>0</v>
      </c>
      <c r="E50" s="84">
        <v>0</v>
      </c>
      <c r="F50" s="82">
        <v>0</v>
      </c>
      <c r="G50" s="82"/>
      <c r="H50" s="82"/>
      <c r="I50" s="87">
        <f>I51</f>
        <v>0</v>
      </c>
      <c r="J50" s="83">
        <f>J51</f>
        <v>0</v>
      </c>
      <c r="K50" s="84">
        <v>0</v>
      </c>
    </row>
    <row r="51" spans="1:11" ht="12.75">
      <c r="A51" s="78"/>
      <c r="B51" s="79">
        <v>32</v>
      </c>
      <c r="C51" s="80" t="s">
        <v>81</v>
      </c>
      <c r="D51" s="88">
        <v>0</v>
      </c>
      <c r="E51" s="88">
        <v>0</v>
      </c>
      <c r="F51" s="91">
        <v>0</v>
      </c>
      <c r="G51" s="91"/>
      <c r="H51" s="91"/>
      <c r="I51" s="87">
        <v>0</v>
      </c>
      <c r="J51" s="87">
        <v>0</v>
      </c>
      <c r="K51" s="88">
        <v>0</v>
      </c>
    </row>
    <row r="52" spans="1:11" ht="12.75">
      <c r="A52" s="62" t="s">
        <v>93</v>
      </c>
      <c r="B52" s="63" t="s">
        <v>94</v>
      </c>
      <c r="C52" s="64"/>
      <c r="D52" s="65">
        <f aca="true" t="shared" si="6" ref="D52:J52">D54</f>
        <v>4932880.510000001</v>
      </c>
      <c r="E52" s="65">
        <f t="shared" si="6"/>
        <v>4801310</v>
      </c>
      <c r="F52" s="67">
        <f>F54+F59</f>
        <v>714341.6599999999</v>
      </c>
      <c r="G52" s="67">
        <f>G54</f>
        <v>119166.03000000014</v>
      </c>
      <c r="H52" s="67">
        <f>H54+H59</f>
        <v>833507.6900000001</v>
      </c>
      <c r="I52" s="68">
        <f t="shared" si="6"/>
        <v>694073.9299999999</v>
      </c>
      <c r="J52" s="68">
        <f t="shared" si="6"/>
        <v>694073.9299999999</v>
      </c>
      <c r="K52" s="192">
        <f>(H52/F52)*100</f>
        <v>116.68193760391914</v>
      </c>
    </row>
    <row r="53" spans="1:11" ht="12.75">
      <c r="A53" s="71"/>
      <c r="B53" s="72" t="s">
        <v>95</v>
      </c>
      <c r="C53" s="90"/>
      <c r="D53" s="74"/>
      <c r="E53" s="74"/>
      <c r="F53" s="75"/>
      <c r="G53" s="75"/>
      <c r="H53" s="75"/>
      <c r="I53" s="92"/>
      <c r="J53" s="92"/>
      <c r="K53" s="90"/>
    </row>
    <row r="54" spans="1:11" ht="12.75">
      <c r="A54" s="78"/>
      <c r="B54" s="79">
        <v>3</v>
      </c>
      <c r="C54" s="80" t="s">
        <v>80</v>
      </c>
      <c r="D54" s="81">
        <f>D55+D56+D57</f>
        <v>4932880.510000001</v>
      </c>
      <c r="E54" s="81">
        <f>E55+E56+E57</f>
        <v>4801310</v>
      </c>
      <c r="F54" s="179">
        <f>F55+F56+F57</f>
        <v>713820.6699999999</v>
      </c>
      <c r="G54" s="82">
        <f>H54-F54</f>
        <v>119166.03000000014</v>
      </c>
      <c r="H54" s="324">
        <f>H55+H56+H57</f>
        <v>832986.7000000001</v>
      </c>
      <c r="I54" s="83">
        <f>I55+I56+I57</f>
        <v>694073.9299999999</v>
      </c>
      <c r="J54" s="83">
        <f>J55+J56+J57</f>
        <v>694073.9299999999</v>
      </c>
      <c r="K54" s="84">
        <f>(H54/F54)*100</f>
        <v>116.69411310266486</v>
      </c>
    </row>
    <row r="55" spans="1:11" ht="12.75">
      <c r="A55" s="78"/>
      <c r="B55" s="79">
        <v>31</v>
      </c>
      <c r="C55" s="80" t="s">
        <v>96</v>
      </c>
      <c r="D55" s="86">
        <v>4638429.23</v>
      </c>
      <c r="E55" s="86">
        <v>4631000</v>
      </c>
      <c r="F55" s="177">
        <v>670353.95</v>
      </c>
      <c r="G55" s="82">
        <f>H55-F55</f>
        <v>119444.58000000007</v>
      </c>
      <c r="H55" s="177">
        <v>789798.53</v>
      </c>
      <c r="I55" s="87">
        <v>650607.21</v>
      </c>
      <c r="J55" s="87">
        <v>650607.21</v>
      </c>
      <c r="K55" s="84">
        <f>(H55/F55)*100</f>
        <v>117.81813622490031</v>
      </c>
    </row>
    <row r="56" spans="1:11" ht="12.75">
      <c r="A56" s="78"/>
      <c r="B56" s="79">
        <v>32</v>
      </c>
      <c r="C56" s="80" t="s">
        <v>81</v>
      </c>
      <c r="D56" s="86">
        <v>251248.65</v>
      </c>
      <c r="E56" s="86">
        <v>169310</v>
      </c>
      <c r="F56" s="177">
        <v>43334</v>
      </c>
      <c r="G56" s="82">
        <f>H56-F56</f>
        <v>-235.83000000000175</v>
      </c>
      <c r="H56" s="177">
        <v>43098.17</v>
      </c>
      <c r="I56" s="87">
        <v>43334</v>
      </c>
      <c r="J56" s="87">
        <v>43334</v>
      </c>
      <c r="K56" s="84">
        <f>(H56/F56)*100</f>
        <v>99.45578529561084</v>
      </c>
    </row>
    <row r="57" spans="1:11" ht="12.75">
      <c r="A57" s="78"/>
      <c r="B57" s="79">
        <v>34</v>
      </c>
      <c r="C57" s="93" t="s">
        <v>36</v>
      </c>
      <c r="D57" s="86">
        <v>43202.63</v>
      </c>
      <c r="E57" s="86">
        <v>1000</v>
      </c>
      <c r="F57" s="177">
        <v>132.72</v>
      </c>
      <c r="G57" s="82">
        <f>H57-F57</f>
        <v>-42.72</v>
      </c>
      <c r="H57" s="177">
        <v>90</v>
      </c>
      <c r="I57" s="87">
        <v>132.72</v>
      </c>
      <c r="J57" s="87">
        <v>132.72</v>
      </c>
      <c r="K57" s="84">
        <f>(H57/F57)*100</f>
        <v>67.8119349005425</v>
      </c>
    </row>
    <row r="58" spans="1:11" ht="12.75">
      <c r="A58" s="332"/>
      <c r="B58" s="327" t="s">
        <v>297</v>
      </c>
      <c r="C58" s="328"/>
      <c r="D58" s="333"/>
      <c r="E58" s="333"/>
      <c r="F58" s="334"/>
      <c r="G58" s="334"/>
      <c r="H58" s="334"/>
      <c r="I58" s="337"/>
      <c r="J58" s="337"/>
      <c r="K58" s="328"/>
    </row>
    <row r="59" spans="1:11" ht="12.75">
      <c r="A59" s="78"/>
      <c r="B59" s="79">
        <v>4</v>
      </c>
      <c r="C59" s="93" t="s">
        <v>284</v>
      </c>
      <c r="D59" s="86">
        <v>0</v>
      </c>
      <c r="E59" s="86">
        <v>0</v>
      </c>
      <c r="F59" s="177">
        <f>F60</f>
        <v>520.99</v>
      </c>
      <c r="G59" s="82">
        <f>H59-F59</f>
        <v>0</v>
      </c>
      <c r="H59" s="324">
        <f>H60</f>
        <v>520.99</v>
      </c>
      <c r="I59" s="87"/>
      <c r="J59" s="87"/>
      <c r="K59" s="88"/>
    </row>
    <row r="60" spans="1:11" ht="12.75">
      <c r="A60" s="78"/>
      <c r="B60" s="79">
        <v>42</v>
      </c>
      <c r="C60" s="93" t="s">
        <v>284</v>
      </c>
      <c r="D60" s="86">
        <v>0</v>
      </c>
      <c r="E60" s="86">
        <v>0</v>
      </c>
      <c r="F60" s="177">
        <v>520.99</v>
      </c>
      <c r="G60" s="82">
        <f>H60-F60</f>
        <v>0</v>
      </c>
      <c r="H60" s="177">
        <v>520.99</v>
      </c>
      <c r="I60" s="87"/>
      <c r="J60" s="87"/>
      <c r="K60" s="88"/>
    </row>
    <row r="61" spans="1:11" ht="12.75">
      <c r="A61" s="94">
        <v>2102</v>
      </c>
      <c r="B61" s="56" t="s">
        <v>97</v>
      </c>
      <c r="C61" s="57"/>
      <c r="D61" s="95">
        <f>D62</f>
        <v>158181.15</v>
      </c>
      <c r="E61" s="95">
        <f>E64</f>
        <v>321956.25</v>
      </c>
      <c r="F61" s="97">
        <f>F62</f>
        <v>45492.2</v>
      </c>
      <c r="G61" s="97">
        <f>G64</f>
        <v>-5542.239999999998</v>
      </c>
      <c r="H61" s="97">
        <f>H62</f>
        <v>39949.96</v>
      </c>
      <c r="I61" s="96">
        <f>SUM(I65)</f>
        <v>42730.93</v>
      </c>
      <c r="J61" s="96">
        <f>J64</f>
        <v>42730.93</v>
      </c>
      <c r="K61" s="61">
        <f>(H61/F61)*100</f>
        <v>87.8171642611261</v>
      </c>
    </row>
    <row r="62" spans="1:11" ht="12.75">
      <c r="A62" s="62" t="s">
        <v>98</v>
      </c>
      <c r="B62" s="63" t="s">
        <v>99</v>
      </c>
      <c r="C62" s="64"/>
      <c r="D62" s="89">
        <f aca="true" t="shared" si="7" ref="D62:J62">D64</f>
        <v>158181.15</v>
      </c>
      <c r="E62" s="89">
        <f t="shared" si="7"/>
        <v>321956.25</v>
      </c>
      <c r="F62" s="66">
        <f t="shared" si="7"/>
        <v>45492.2</v>
      </c>
      <c r="G62" s="67">
        <f>G64</f>
        <v>-5542.239999999998</v>
      </c>
      <c r="H62" s="66">
        <f>H64</f>
        <v>39949.96</v>
      </c>
      <c r="I62" s="68">
        <f t="shared" si="7"/>
        <v>42730.93</v>
      </c>
      <c r="J62" s="68">
        <f t="shared" si="7"/>
        <v>42730.93</v>
      </c>
      <c r="K62" s="192">
        <f>(H62/F62)*100</f>
        <v>87.8171642611261</v>
      </c>
    </row>
    <row r="63" spans="1:11" ht="12.75">
      <c r="A63" s="71"/>
      <c r="B63" s="72" t="s">
        <v>79</v>
      </c>
      <c r="C63" s="90"/>
      <c r="D63" s="77"/>
      <c r="E63" s="77"/>
      <c r="F63" s="76"/>
      <c r="G63" s="76"/>
      <c r="H63" s="76"/>
      <c r="I63" s="76"/>
      <c r="J63" s="76"/>
      <c r="K63" s="77"/>
    </row>
    <row r="64" spans="1:11" ht="12.75">
      <c r="A64" s="78"/>
      <c r="B64" s="79">
        <v>3</v>
      </c>
      <c r="C64" s="80" t="s">
        <v>80</v>
      </c>
      <c r="D64" s="81">
        <f>D65+D66</f>
        <v>158181.15</v>
      </c>
      <c r="E64" s="81">
        <f>E65+E66</f>
        <v>321956.25</v>
      </c>
      <c r="F64" s="180">
        <f>F65</f>
        <v>45492.2</v>
      </c>
      <c r="G64" s="82">
        <f>H64-F64</f>
        <v>-5542.239999999998</v>
      </c>
      <c r="H64" s="180">
        <f>H65</f>
        <v>39949.96</v>
      </c>
      <c r="I64" s="83">
        <f>I65</f>
        <v>42730.93</v>
      </c>
      <c r="J64" s="83">
        <f>J65</f>
        <v>42730.93</v>
      </c>
      <c r="K64" s="84">
        <f>(H64/F64)*100</f>
        <v>87.8171642611261</v>
      </c>
    </row>
    <row r="65" spans="1:11" ht="12.75">
      <c r="A65" s="78"/>
      <c r="B65" s="79">
        <v>32</v>
      </c>
      <c r="C65" s="80" t="s">
        <v>81</v>
      </c>
      <c r="D65" s="88">
        <v>158181.15</v>
      </c>
      <c r="E65" s="88">
        <v>321956.25</v>
      </c>
      <c r="F65" s="87">
        <v>45492.2</v>
      </c>
      <c r="G65" s="82">
        <f>H65-F65</f>
        <v>-5542.239999999998</v>
      </c>
      <c r="H65" s="87">
        <v>39949.96</v>
      </c>
      <c r="I65" s="87">
        <v>42730.93</v>
      </c>
      <c r="J65" s="87">
        <v>42730.93</v>
      </c>
      <c r="K65" s="84">
        <f>(H65/F65)*100</f>
        <v>87.8171642611261</v>
      </c>
    </row>
    <row r="66" spans="1:11" ht="12.75">
      <c r="A66" s="78"/>
      <c r="B66" s="79">
        <v>37</v>
      </c>
      <c r="C66" s="80" t="s">
        <v>84</v>
      </c>
      <c r="D66" s="88">
        <v>0</v>
      </c>
      <c r="E66" s="88">
        <v>0</v>
      </c>
      <c r="F66" s="87">
        <v>0</v>
      </c>
      <c r="G66" s="87"/>
      <c r="H66" s="87"/>
      <c r="I66" s="87">
        <v>0</v>
      </c>
      <c r="J66" s="87">
        <v>0</v>
      </c>
      <c r="K66" s="88">
        <v>0</v>
      </c>
    </row>
    <row r="67" spans="1:11" ht="12.75">
      <c r="A67" s="94">
        <v>2301</v>
      </c>
      <c r="B67" s="56" t="s">
        <v>100</v>
      </c>
      <c r="C67" s="57"/>
      <c r="D67" s="95" t="e">
        <f>D68+#REF!+D83+D105+D126+D149+D156+D160+D168+D178</f>
        <v>#REF!</v>
      </c>
      <c r="E67" s="95">
        <f>E68+E83+E105+E126+E149+E156+E160+E168+E176+E178</f>
        <v>693520.8200000001</v>
      </c>
      <c r="F67" s="97">
        <f>F68+F83+F105+F126+F149+F156+F160+F168+F174+F178</f>
        <v>76875.21</v>
      </c>
      <c r="G67" s="97">
        <f>G83+G105+G126+G149</f>
        <v>1493.92</v>
      </c>
      <c r="H67" s="97">
        <f>H68+H83+H105+H126+H149+H156+H168+H174+H178</f>
        <v>78369.13</v>
      </c>
      <c r="I67" s="97">
        <f>I68+I83+I105+I126+I149+I156+I160+I168+I174+I178</f>
        <v>97307.86000000002</v>
      </c>
      <c r="J67" s="96">
        <v>97307.86</v>
      </c>
      <c r="K67" s="61">
        <f>(H67/F67)*100</f>
        <v>101.9433052605645</v>
      </c>
    </row>
    <row r="68" spans="1:11" ht="12.75">
      <c r="A68" s="187" t="s">
        <v>101</v>
      </c>
      <c r="B68" s="188" t="s">
        <v>102</v>
      </c>
      <c r="C68" s="189"/>
      <c r="D68" s="190">
        <f>D75</f>
        <v>0</v>
      </c>
      <c r="E68" s="190">
        <f>E70+E75</f>
        <v>10018.8</v>
      </c>
      <c r="F68" s="193">
        <f>F70+F75</f>
        <v>940.89</v>
      </c>
      <c r="G68" s="341">
        <v>0</v>
      </c>
      <c r="H68" s="193">
        <f>H70+H75</f>
        <v>940.89</v>
      </c>
      <c r="I68" s="191">
        <f>I75</f>
        <v>530.89</v>
      </c>
      <c r="J68" s="191">
        <f>J75</f>
        <v>530.89</v>
      </c>
      <c r="K68" s="192">
        <f>(H68/F68)*100</f>
        <v>100</v>
      </c>
    </row>
    <row r="69" spans="1:11" ht="12.75">
      <c r="A69" s="98"/>
      <c r="B69" s="99" t="s">
        <v>79</v>
      </c>
      <c r="C69" s="100"/>
      <c r="D69" s="101"/>
      <c r="E69" s="101"/>
      <c r="F69" s="102"/>
      <c r="G69" s="102"/>
      <c r="H69" s="102"/>
      <c r="I69" s="102"/>
      <c r="J69" s="102"/>
      <c r="K69" s="101"/>
    </row>
    <row r="70" spans="1:11" ht="12.75">
      <c r="A70" s="103"/>
      <c r="B70" s="104">
        <v>3</v>
      </c>
      <c r="C70" s="105" t="s">
        <v>80</v>
      </c>
      <c r="D70" s="106">
        <f>D71+D72+D73</f>
        <v>0</v>
      </c>
      <c r="E70" s="106">
        <f>E71+E72+E73</f>
        <v>6018.8</v>
      </c>
      <c r="F70" s="106">
        <f>F71+F72+F73</f>
        <v>410</v>
      </c>
      <c r="G70" s="82">
        <f>H70-F70</f>
        <v>0</v>
      </c>
      <c r="H70" s="180">
        <f>H73</f>
        <v>410</v>
      </c>
      <c r="I70" s="107">
        <v>0</v>
      </c>
      <c r="J70" s="83">
        <v>0</v>
      </c>
      <c r="K70" s="84">
        <f>(H70/F70)*100</f>
        <v>100</v>
      </c>
    </row>
    <row r="71" spans="1:11" ht="12.75">
      <c r="A71" s="103"/>
      <c r="B71" s="104">
        <v>31</v>
      </c>
      <c r="C71" s="105" t="s">
        <v>103</v>
      </c>
      <c r="D71" s="108">
        <v>0</v>
      </c>
      <c r="E71" s="108">
        <v>800</v>
      </c>
      <c r="F71" s="109">
        <v>0</v>
      </c>
      <c r="G71" s="109"/>
      <c r="H71" s="109"/>
      <c r="I71" s="109">
        <v>0</v>
      </c>
      <c r="J71" s="109">
        <v>0</v>
      </c>
      <c r="K71" s="88">
        <v>0</v>
      </c>
    </row>
    <row r="72" spans="1:11" ht="12.75">
      <c r="A72" s="103"/>
      <c r="B72" s="104">
        <v>32</v>
      </c>
      <c r="C72" s="105" t="s">
        <v>81</v>
      </c>
      <c r="D72" s="108">
        <v>0</v>
      </c>
      <c r="E72" s="108">
        <v>3518.8</v>
      </c>
      <c r="F72" s="109">
        <v>0</v>
      </c>
      <c r="G72" s="109"/>
      <c r="H72" s="109"/>
      <c r="I72" s="109">
        <v>0</v>
      </c>
      <c r="J72" s="109">
        <v>0</v>
      </c>
      <c r="K72" s="88">
        <v>0</v>
      </c>
    </row>
    <row r="73" spans="1:11" ht="12.75">
      <c r="A73" s="103"/>
      <c r="B73" s="104">
        <v>37</v>
      </c>
      <c r="C73" s="105" t="s">
        <v>81</v>
      </c>
      <c r="D73" s="110">
        <v>0</v>
      </c>
      <c r="E73" s="108">
        <v>1700</v>
      </c>
      <c r="F73" s="109">
        <v>410</v>
      </c>
      <c r="G73" s="82">
        <f>H73-F73</f>
        <v>0</v>
      </c>
      <c r="H73" s="109">
        <v>410</v>
      </c>
      <c r="I73" s="109">
        <v>0</v>
      </c>
      <c r="J73" s="109">
        <v>0</v>
      </c>
      <c r="K73" s="88">
        <v>0</v>
      </c>
    </row>
    <row r="74" spans="1:11" ht="12.75">
      <c r="A74" s="412" t="s">
        <v>104</v>
      </c>
      <c r="B74" s="413"/>
      <c r="C74" s="413"/>
      <c r="D74" s="413"/>
      <c r="E74" s="414"/>
      <c r="F74" s="178"/>
      <c r="G74" s="316"/>
      <c r="H74" s="316"/>
      <c r="I74" s="102"/>
      <c r="J74" s="102"/>
      <c r="K74" s="101"/>
    </row>
    <row r="75" spans="1:11" ht="12.75">
      <c r="A75" s="103"/>
      <c r="B75" s="104">
        <v>3</v>
      </c>
      <c r="C75" s="105" t="s">
        <v>80</v>
      </c>
      <c r="D75" s="106">
        <f>D76</f>
        <v>0</v>
      </c>
      <c r="E75" s="84">
        <f>E76</f>
        <v>4000</v>
      </c>
      <c r="F75" s="83">
        <f>F76</f>
        <v>530.89</v>
      </c>
      <c r="G75" s="82">
        <f>H75-F75</f>
        <v>0</v>
      </c>
      <c r="H75" s="180">
        <f>H76</f>
        <v>530.89</v>
      </c>
      <c r="I75" s="107">
        <f>I76</f>
        <v>530.89</v>
      </c>
      <c r="J75" s="107">
        <v>530.89</v>
      </c>
      <c r="K75" s="84">
        <f>(H75/F75)*100</f>
        <v>100</v>
      </c>
    </row>
    <row r="76" spans="1:11" ht="12.75">
      <c r="A76" s="103"/>
      <c r="B76" s="104">
        <v>37</v>
      </c>
      <c r="C76" s="105" t="s">
        <v>81</v>
      </c>
      <c r="D76" s="108">
        <v>0</v>
      </c>
      <c r="E76" s="88">
        <v>4000</v>
      </c>
      <c r="F76" s="109">
        <v>530.89</v>
      </c>
      <c r="G76" s="82">
        <f>H76-F76</f>
        <v>0</v>
      </c>
      <c r="H76" s="109">
        <v>530.89</v>
      </c>
      <c r="I76" s="109">
        <v>530.89</v>
      </c>
      <c r="J76" s="109">
        <v>530.89</v>
      </c>
      <c r="K76" s="84">
        <f>(H76/F76)*100</f>
        <v>100</v>
      </c>
    </row>
    <row r="77" spans="1:11" ht="12.75">
      <c r="A77" s="71" t="s">
        <v>105</v>
      </c>
      <c r="B77" s="72" t="s">
        <v>106</v>
      </c>
      <c r="C77" s="90"/>
      <c r="D77" s="77"/>
      <c r="E77" s="77"/>
      <c r="F77" s="121"/>
      <c r="G77" s="121"/>
      <c r="H77" s="121"/>
      <c r="I77" s="76"/>
      <c r="J77" s="76"/>
      <c r="K77" s="77"/>
    </row>
    <row r="78" spans="1:11" ht="12.75">
      <c r="A78" s="78"/>
      <c r="B78" s="79">
        <v>3</v>
      </c>
      <c r="C78" s="80" t="s">
        <v>80</v>
      </c>
      <c r="D78" s="84">
        <f>D79</f>
        <v>52958.18</v>
      </c>
      <c r="E78" s="84">
        <v>0</v>
      </c>
      <c r="F78" s="83">
        <v>0</v>
      </c>
      <c r="G78" s="83"/>
      <c r="H78" s="83"/>
      <c r="I78" s="83">
        <f>I79</f>
        <v>0</v>
      </c>
      <c r="J78" s="83">
        <v>0</v>
      </c>
      <c r="K78" s="84">
        <v>0</v>
      </c>
    </row>
    <row r="79" spans="1:11" ht="12.75">
      <c r="A79" s="78"/>
      <c r="B79" s="79">
        <v>32</v>
      </c>
      <c r="C79" s="80" t="s">
        <v>81</v>
      </c>
      <c r="D79" s="88">
        <v>52958.18</v>
      </c>
      <c r="E79" s="88">
        <v>0</v>
      </c>
      <c r="F79" s="87">
        <v>0</v>
      </c>
      <c r="G79" s="87"/>
      <c r="H79" s="87"/>
      <c r="I79" s="87">
        <v>0</v>
      </c>
      <c r="J79" s="87">
        <v>0</v>
      </c>
      <c r="K79" s="88">
        <v>0</v>
      </c>
    </row>
    <row r="80" spans="1:11" ht="12.75">
      <c r="A80" s="71"/>
      <c r="B80" s="122" t="s">
        <v>107</v>
      </c>
      <c r="C80" s="90"/>
      <c r="D80" s="77"/>
      <c r="E80" s="77"/>
      <c r="F80" s="121"/>
      <c r="G80" s="121"/>
      <c r="H80" s="121"/>
      <c r="I80" s="76"/>
      <c r="J80" s="76"/>
      <c r="K80" s="77"/>
    </row>
    <row r="81" spans="1:11" ht="12.75">
      <c r="A81" s="78"/>
      <c r="B81" s="79">
        <v>3</v>
      </c>
      <c r="C81" s="80" t="s">
        <v>80</v>
      </c>
      <c r="D81" s="84">
        <f>D82</f>
        <v>5133</v>
      </c>
      <c r="E81" s="84">
        <v>0</v>
      </c>
      <c r="F81" s="83">
        <v>0</v>
      </c>
      <c r="G81" s="83"/>
      <c r="H81" s="83"/>
      <c r="I81" s="83">
        <f>I82</f>
        <v>0</v>
      </c>
      <c r="J81" s="83">
        <v>0</v>
      </c>
      <c r="K81" s="84">
        <v>0</v>
      </c>
    </row>
    <row r="82" spans="1:11" ht="12.75">
      <c r="A82" s="78"/>
      <c r="B82" s="79">
        <v>32</v>
      </c>
      <c r="C82" s="80" t="s">
        <v>81</v>
      </c>
      <c r="D82" s="88">
        <v>5133</v>
      </c>
      <c r="E82" s="88">
        <v>0</v>
      </c>
      <c r="F82" s="87">
        <v>0</v>
      </c>
      <c r="G82" s="87"/>
      <c r="H82" s="87"/>
      <c r="I82" s="87">
        <v>0</v>
      </c>
      <c r="J82" s="87">
        <v>0</v>
      </c>
      <c r="K82" s="88">
        <v>0</v>
      </c>
    </row>
    <row r="83" spans="1:11" ht="12.75">
      <c r="A83" s="62" t="s">
        <v>108</v>
      </c>
      <c r="B83" s="63" t="s">
        <v>109</v>
      </c>
      <c r="C83" s="64"/>
      <c r="D83" s="89">
        <f>D85+D91+D94+D97+D100</f>
        <v>193790.93</v>
      </c>
      <c r="E83" s="89">
        <f>E85+E91+E94+E97+E100+E103</f>
        <v>310000</v>
      </c>
      <c r="F83" s="66">
        <f>F85+F91+F94+F97+F100+F88</f>
        <v>15974.560000000001</v>
      </c>
      <c r="G83" s="67">
        <f>G85+G94+G97</f>
        <v>1237.0599999999988</v>
      </c>
      <c r="H83" s="66">
        <f>H85+H88+H94+H97+H100</f>
        <v>17211.62</v>
      </c>
      <c r="I83" s="68">
        <f>I85+I91+I94+I97+I100</f>
        <v>45869.01000000001</v>
      </c>
      <c r="J83" s="68">
        <f>J85+J91+J94+J97+J100</f>
        <v>45869.01000000001</v>
      </c>
      <c r="K83" s="192">
        <f>(H83/F83)*100</f>
        <v>107.74393786119929</v>
      </c>
    </row>
    <row r="84" spans="1:11" ht="12.75">
      <c r="A84" s="71"/>
      <c r="B84" s="72" t="s">
        <v>110</v>
      </c>
      <c r="C84" s="90"/>
      <c r="D84" s="77"/>
      <c r="E84" s="77"/>
      <c r="F84" s="76"/>
      <c r="G84" s="76"/>
      <c r="H84" s="76"/>
      <c r="I84" s="76"/>
      <c r="J84" s="76"/>
      <c r="K84" s="77"/>
    </row>
    <row r="85" spans="1:11" ht="12.75">
      <c r="A85" s="78"/>
      <c r="B85" s="79">
        <v>3</v>
      </c>
      <c r="C85" s="80" t="s">
        <v>80</v>
      </c>
      <c r="D85" s="84">
        <f>D86</f>
        <v>79111.23</v>
      </c>
      <c r="E85" s="84">
        <f>E86</f>
        <v>152900</v>
      </c>
      <c r="F85" s="181">
        <f>F86</f>
        <v>13464.37</v>
      </c>
      <c r="G85" s="82">
        <f>H85-F85</f>
        <v>1045.2799999999988</v>
      </c>
      <c r="H85" s="181">
        <f>H86</f>
        <v>14509.65</v>
      </c>
      <c r="I85" s="83">
        <f>I86</f>
        <v>31654.4</v>
      </c>
      <c r="J85" s="83">
        <f>J86</f>
        <v>31654.4</v>
      </c>
      <c r="K85" s="84">
        <f>(H85/F85)*100</f>
        <v>107.76330418727352</v>
      </c>
    </row>
    <row r="86" spans="1:11" ht="12.75">
      <c r="A86" s="78"/>
      <c r="B86" s="79">
        <v>32</v>
      </c>
      <c r="C86" s="80" t="s">
        <v>81</v>
      </c>
      <c r="D86" s="88">
        <v>79111.23</v>
      </c>
      <c r="E86" s="88">
        <v>152900</v>
      </c>
      <c r="F86" s="87">
        <v>13464.37</v>
      </c>
      <c r="G86" s="82">
        <f>H86-F86</f>
        <v>1045.2799999999988</v>
      </c>
      <c r="H86" s="87">
        <v>14509.65</v>
      </c>
      <c r="I86" s="87">
        <v>31654.4</v>
      </c>
      <c r="J86" s="87">
        <v>31654.4</v>
      </c>
      <c r="K86" s="84">
        <f>(H86/F86)*100</f>
        <v>107.76330418727352</v>
      </c>
    </row>
    <row r="87" spans="1:11" ht="12.75">
      <c r="A87" s="332"/>
      <c r="B87" s="327" t="s">
        <v>302</v>
      </c>
      <c r="C87" s="328"/>
      <c r="D87" s="329"/>
      <c r="E87" s="329"/>
      <c r="F87" s="331"/>
      <c r="G87" s="331"/>
      <c r="H87" s="331"/>
      <c r="I87" s="331"/>
      <c r="J87" s="331"/>
      <c r="K87" s="329"/>
    </row>
    <row r="88" spans="1:11" ht="12.75">
      <c r="A88" s="78"/>
      <c r="B88" s="79">
        <v>3</v>
      </c>
      <c r="C88" s="80" t="s">
        <v>80</v>
      </c>
      <c r="D88" s="88"/>
      <c r="E88" s="88"/>
      <c r="F88" s="87">
        <f>F89</f>
        <v>1460.35</v>
      </c>
      <c r="G88" s="82">
        <f>H88-F88</f>
        <v>0</v>
      </c>
      <c r="H88" s="181">
        <f>H89</f>
        <v>1460.35</v>
      </c>
      <c r="I88" s="87"/>
      <c r="J88" s="87"/>
      <c r="K88" s="88"/>
    </row>
    <row r="89" spans="1:11" ht="12.75">
      <c r="A89" s="78"/>
      <c r="B89" s="79">
        <v>32</v>
      </c>
      <c r="C89" s="80" t="s">
        <v>81</v>
      </c>
      <c r="D89" s="88"/>
      <c r="E89" s="88"/>
      <c r="F89" s="87">
        <v>1460.35</v>
      </c>
      <c r="G89" s="82">
        <f>H89-F89</f>
        <v>0</v>
      </c>
      <c r="H89" s="87">
        <v>1460.35</v>
      </c>
      <c r="I89" s="87"/>
      <c r="J89" s="87"/>
      <c r="K89" s="88"/>
    </row>
    <row r="90" spans="1:11" ht="12.75">
      <c r="A90" s="71"/>
      <c r="B90" s="72" t="s">
        <v>111</v>
      </c>
      <c r="C90" s="90"/>
      <c r="D90" s="77"/>
      <c r="E90" s="77"/>
      <c r="F90" s="76"/>
      <c r="G90" s="76"/>
      <c r="H90" s="76"/>
      <c r="I90" s="76"/>
      <c r="J90" s="76"/>
      <c r="K90" s="77"/>
    </row>
    <row r="91" spans="1:11" ht="12.75">
      <c r="A91" s="78"/>
      <c r="B91" s="79">
        <v>3</v>
      </c>
      <c r="C91" s="80" t="s">
        <v>80</v>
      </c>
      <c r="D91" s="84">
        <f>D92</f>
        <v>0</v>
      </c>
      <c r="E91" s="84">
        <f>E92</f>
        <v>700</v>
      </c>
      <c r="F91" s="83">
        <v>0</v>
      </c>
      <c r="G91" s="83"/>
      <c r="H91" s="83"/>
      <c r="I91" s="83">
        <f>I92</f>
        <v>119.45</v>
      </c>
      <c r="J91" s="83">
        <f>J92</f>
        <v>119.45</v>
      </c>
      <c r="K91" s="84">
        <v>0</v>
      </c>
    </row>
    <row r="92" spans="1:11" ht="12.75">
      <c r="A92" s="78"/>
      <c r="B92" s="79">
        <v>32</v>
      </c>
      <c r="C92" s="80" t="s">
        <v>81</v>
      </c>
      <c r="D92" s="88">
        <v>0</v>
      </c>
      <c r="E92" s="88">
        <v>700</v>
      </c>
      <c r="F92" s="87">
        <v>0</v>
      </c>
      <c r="G92" s="87"/>
      <c r="H92" s="87"/>
      <c r="I92" s="87">
        <v>119.45</v>
      </c>
      <c r="J92" s="87">
        <v>119.45</v>
      </c>
      <c r="K92" s="84">
        <v>0</v>
      </c>
    </row>
    <row r="93" spans="1:11" ht="12.75">
      <c r="A93" s="71"/>
      <c r="B93" s="72" t="s">
        <v>112</v>
      </c>
      <c r="C93" s="90"/>
      <c r="D93" s="77"/>
      <c r="E93" s="77"/>
      <c r="F93" s="76"/>
      <c r="G93" s="76"/>
      <c r="H93" s="76"/>
      <c r="I93" s="76"/>
      <c r="J93" s="76"/>
      <c r="K93" s="77"/>
    </row>
    <row r="94" spans="1:11" ht="12.75">
      <c r="A94" s="78"/>
      <c r="B94" s="79">
        <v>3</v>
      </c>
      <c r="C94" s="80" t="s">
        <v>80</v>
      </c>
      <c r="D94" s="84">
        <f>D95</f>
        <v>466</v>
      </c>
      <c r="E94" s="84">
        <f>E95</f>
        <v>1400</v>
      </c>
      <c r="F94" s="83">
        <v>0</v>
      </c>
      <c r="G94" s="82">
        <v>33.84</v>
      </c>
      <c r="H94" s="181">
        <f>H95</f>
        <v>33.84</v>
      </c>
      <c r="I94" s="83">
        <f>I95</f>
        <v>238.9</v>
      </c>
      <c r="J94" s="83">
        <f>J95</f>
        <v>238.9</v>
      </c>
      <c r="K94" s="84">
        <v>0</v>
      </c>
    </row>
    <row r="95" spans="1:11" ht="12.75">
      <c r="A95" s="78"/>
      <c r="B95" s="79">
        <v>32</v>
      </c>
      <c r="C95" s="80" t="s">
        <v>81</v>
      </c>
      <c r="D95" s="88">
        <v>466</v>
      </c>
      <c r="E95" s="88">
        <v>1400</v>
      </c>
      <c r="F95" s="87">
        <v>0</v>
      </c>
      <c r="G95" s="82">
        <f>H95-F95</f>
        <v>33.84</v>
      </c>
      <c r="H95" s="87">
        <v>33.84</v>
      </c>
      <c r="I95" s="87">
        <v>238.9</v>
      </c>
      <c r="J95" s="87">
        <v>238.9</v>
      </c>
      <c r="K95" s="84">
        <v>0</v>
      </c>
    </row>
    <row r="96" spans="1:11" ht="12.75">
      <c r="A96" s="71"/>
      <c r="B96" s="122" t="s">
        <v>113</v>
      </c>
      <c r="C96" s="90"/>
      <c r="D96" s="77"/>
      <c r="E96" s="77"/>
      <c r="F96" s="76"/>
      <c r="G96" s="76"/>
      <c r="H96" s="76"/>
      <c r="I96" s="76"/>
      <c r="J96" s="76"/>
      <c r="K96" s="77"/>
    </row>
    <row r="97" spans="1:11" ht="12.75">
      <c r="A97" s="78"/>
      <c r="B97" s="79">
        <v>3</v>
      </c>
      <c r="C97" s="80" t="s">
        <v>80</v>
      </c>
      <c r="D97" s="84">
        <f>D98</f>
        <v>6806</v>
      </c>
      <c r="E97" s="84">
        <f>E98</f>
        <v>15000</v>
      </c>
      <c r="F97" s="83">
        <v>0</v>
      </c>
      <c r="G97" s="82">
        <f>H97-F97</f>
        <v>157.94</v>
      </c>
      <c r="H97" s="181">
        <f>H98</f>
        <v>157.94</v>
      </c>
      <c r="I97" s="83">
        <f>I98</f>
        <v>1911.21</v>
      </c>
      <c r="J97" s="83">
        <f>J98</f>
        <v>1911.21</v>
      </c>
      <c r="K97" s="84">
        <v>0</v>
      </c>
    </row>
    <row r="98" spans="1:11" ht="12.75">
      <c r="A98" s="78"/>
      <c r="B98" s="79">
        <v>32</v>
      </c>
      <c r="C98" s="80" t="s">
        <v>81</v>
      </c>
      <c r="D98" s="88">
        <v>6806</v>
      </c>
      <c r="E98" s="88">
        <v>15000</v>
      </c>
      <c r="F98" s="87">
        <v>0</v>
      </c>
      <c r="G98" s="82">
        <f>H98-F98</f>
        <v>157.94</v>
      </c>
      <c r="H98" s="87">
        <v>157.94</v>
      </c>
      <c r="I98" s="87">
        <v>1911.21</v>
      </c>
      <c r="J98" s="87">
        <v>1911.21</v>
      </c>
      <c r="K98" s="84">
        <v>0</v>
      </c>
    </row>
    <row r="99" spans="1:11" ht="12.75">
      <c r="A99" s="71"/>
      <c r="B99" s="122" t="s">
        <v>114</v>
      </c>
      <c r="C99" s="90"/>
      <c r="D99" s="77"/>
      <c r="E99" s="77"/>
      <c r="F99" s="76"/>
      <c r="G99" s="76"/>
      <c r="H99" s="76"/>
      <c r="I99" s="76"/>
      <c r="J99" s="76"/>
      <c r="K99" s="77"/>
    </row>
    <row r="100" spans="1:11" ht="12.75">
      <c r="A100" s="78"/>
      <c r="B100" s="79">
        <v>3</v>
      </c>
      <c r="C100" s="80" t="s">
        <v>80</v>
      </c>
      <c r="D100" s="84">
        <f>D101</f>
        <v>107407.7</v>
      </c>
      <c r="E100" s="84">
        <f>E101</f>
        <v>140000</v>
      </c>
      <c r="F100" s="83">
        <v>1049.84</v>
      </c>
      <c r="G100" s="82">
        <f>H100-F100</f>
        <v>0</v>
      </c>
      <c r="H100" s="181">
        <f>H101</f>
        <v>1049.84</v>
      </c>
      <c r="I100" s="83">
        <f>I101</f>
        <v>11945.05</v>
      </c>
      <c r="J100" s="83">
        <f>J101</f>
        <v>11945.05</v>
      </c>
      <c r="K100" s="84">
        <f>(H100/F100)*100</f>
        <v>100</v>
      </c>
    </row>
    <row r="101" spans="1:11" ht="12.75">
      <c r="A101" s="78"/>
      <c r="B101" s="79">
        <v>32</v>
      </c>
      <c r="C101" s="80" t="s">
        <v>81</v>
      </c>
      <c r="D101" s="88">
        <v>107407.7</v>
      </c>
      <c r="E101" s="88">
        <v>140000</v>
      </c>
      <c r="F101" s="87">
        <v>1049.84</v>
      </c>
      <c r="G101" s="82">
        <f>H101-F101</f>
        <v>0</v>
      </c>
      <c r="H101" s="87">
        <v>1049.84</v>
      </c>
      <c r="I101" s="87">
        <v>11945.05</v>
      </c>
      <c r="J101" s="87">
        <v>11945.05</v>
      </c>
      <c r="K101" s="84">
        <f>(H101/F101)*100</f>
        <v>100</v>
      </c>
    </row>
    <row r="102" spans="1:11" ht="12.75">
      <c r="A102" s="71"/>
      <c r="B102" s="122" t="s">
        <v>115</v>
      </c>
      <c r="C102" s="90"/>
      <c r="D102" s="77"/>
      <c r="E102" s="77"/>
      <c r="F102" s="76"/>
      <c r="G102" s="76"/>
      <c r="H102" s="76"/>
      <c r="I102" s="76"/>
      <c r="J102" s="76"/>
      <c r="K102" s="77"/>
    </row>
    <row r="103" spans="1:11" ht="12.75">
      <c r="A103" s="78"/>
      <c r="B103" s="79">
        <v>3</v>
      </c>
      <c r="C103" s="80" t="s">
        <v>80</v>
      </c>
      <c r="D103" s="84">
        <f>D104</f>
        <v>0</v>
      </c>
      <c r="E103" s="84">
        <v>0</v>
      </c>
      <c r="F103" s="83">
        <v>0</v>
      </c>
      <c r="G103" s="83"/>
      <c r="H103" s="83"/>
      <c r="I103" s="87">
        <v>0</v>
      </c>
      <c r="J103" s="87">
        <v>0</v>
      </c>
      <c r="K103" s="84"/>
    </row>
    <row r="104" spans="1:11" ht="12.75">
      <c r="A104" s="78"/>
      <c r="B104" s="79">
        <v>32</v>
      </c>
      <c r="C104" s="80" t="s">
        <v>81</v>
      </c>
      <c r="D104" s="88">
        <v>0</v>
      </c>
      <c r="E104" s="88">
        <v>0</v>
      </c>
      <c r="F104" s="87">
        <v>0</v>
      </c>
      <c r="G104" s="87"/>
      <c r="H104" s="87"/>
      <c r="I104" s="87">
        <v>0</v>
      </c>
      <c r="J104" s="87">
        <v>0</v>
      </c>
      <c r="K104" s="84"/>
    </row>
    <row r="105" spans="1:11" ht="12.75">
      <c r="A105" s="62" t="s">
        <v>116</v>
      </c>
      <c r="B105" s="63" t="s">
        <v>117</v>
      </c>
      <c r="C105" s="64"/>
      <c r="D105" s="89">
        <f>D110+D113+D119+D123</f>
        <v>217799.46999999997</v>
      </c>
      <c r="E105" s="89">
        <f>E110+E113+E119+E123</f>
        <v>210500</v>
      </c>
      <c r="F105" s="66">
        <f>F110+F113+F119+F123</f>
        <v>32807.600000000006</v>
      </c>
      <c r="G105" s="67">
        <f>G107+G110+G113+G116+G119+G123</f>
        <v>1026.15</v>
      </c>
      <c r="H105" s="66">
        <f>H107+H110+H113+H116+H119+H123</f>
        <v>33833.75</v>
      </c>
      <c r="I105" s="68">
        <f>I110+I113+I119+I123</f>
        <v>27375.27</v>
      </c>
      <c r="J105" s="68">
        <f>J110+J113+J119+J123</f>
        <v>27375.27</v>
      </c>
      <c r="K105" s="192">
        <f>(H105/F105)*100</f>
        <v>103.12778136773184</v>
      </c>
    </row>
    <row r="106" spans="1:11" ht="12.75">
      <c r="A106" s="71"/>
      <c r="B106" s="72" t="s">
        <v>321</v>
      </c>
      <c r="C106" s="90"/>
      <c r="D106" s="77"/>
      <c r="E106" s="77"/>
      <c r="F106" s="76"/>
      <c r="G106" s="76"/>
      <c r="H106" s="76"/>
      <c r="I106" s="76"/>
      <c r="J106" s="76"/>
      <c r="K106" s="77"/>
    </row>
    <row r="107" spans="1:11" ht="12.75">
      <c r="A107" s="113"/>
      <c r="B107" s="319">
        <v>3</v>
      </c>
      <c r="C107" s="318" t="s">
        <v>80</v>
      </c>
      <c r="D107" s="115"/>
      <c r="E107" s="115"/>
      <c r="F107" s="317"/>
      <c r="G107" s="82">
        <f>H107-F107</f>
        <v>2740.69</v>
      </c>
      <c r="H107" s="181">
        <f>H108</f>
        <v>2740.69</v>
      </c>
      <c r="I107" s="116"/>
      <c r="J107" s="116"/>
      <c r="K107" s="115"/>
    </row>
    <row r="108" spans="1:11" ht="12.75">
      <c r="A108" s="113"/>
      <c r="B108" s="319">
        <v>31</v>
      </c>
      <c r="C108" s="318" t="s">
        <v>96</v>
      </c>
      <c r="D108" s="115"/>
      <c r="E108" s="115"/>
      <c r="F108" s="317"/>
      <c r="G108" s="82">
        <f>H108-F108</f>
        <v>2740.69</v>
      </c>
      <c r="H108" s="317">
        <v>2740.69</v>
      </c>
      <c r="I108" s="116"/>
      <c r="J108" s="116"/>
      <c r="K108" s="115"/>
    </row>
    <row r="109" spans="1:11" ht="12.75">
      <c r="A109" s="71"/>
      <c r="B109" s="72" t="s">
        <v>118</v>
      </c>
      <c r="C109" s="90"/>
      <c r="D109" s="77"/>
      <c r="E109" s="77"/>
      <c r="F109" s="76"/>
      <c r="G109" s="76"/>
      <c r="H109" s="76"/>
      <c r="I109" s="76"/>
      <c r="J109" s="76"/>
      <c r="K109" s="77"/>
    </row>
    <row r="110" spans="1:11" ht="12.75">
      <c r="A110" s="78"/>
      <c r="B110" s="79">
        <v>3</v>
      </c>
      <c r="C110" s="80" t="s">
        <v>80</v>
      </c>
      <c r="D110" s="84">
        <f>D111</f>
        <v>0</v>
      </c>
      <c r="E110" s="84">
        <f>E111</f>
        <v>1500</v>
      </c>
      <c r="F110" s="83">
        <f>F111</f>
        <v>199.09</v>
      </c>
      <c r="G110" s="82">
        <f>H110-F110</f>
        <v>0.9099999999999966</v>
      </c>
      <c r="H110" s="181">
        <f>H111</f>
        <v>200</v>
      </c>
      <c r="I110" s="83">
        <f>I111</f>
        <v>199.08</v>
      </c>
      <c r="J110" s="83">
        <f>J111</f>
        <v>199.08</v>
      </c>
      <c r="K110" s="84">
        <f>(H110/F110)*100</f>
        <v>100.45707971269276</v>
      </c>
    </row>
    <row r="111" spans="1:11" ht="12.75">
      <c r="A111" s="78"/>
      <c r="B111" s="79">
        <v>31</v>
      </c>
      <c r="C111" s="80" t="s">
        <v>96</v>
      </c>
      <c r="D111" s="88">
        <v>0</v>
      </c>
      <c r="E111" s="88">
        <v>1500</v>
      </c>
      <c r="F111" s="87">
        <v>199.09</v>
      </c>
      <c r="G111" s="82">
        <f>H111-F111</f>
        <v>0.9099999999999966</v>
      </c>
      <c r="H111" s="87">
        <v>200</v>
      </c>
      <c r="I111" s="87">
        <v>199.08</v>
      </c>
      <c r="J111" s="87">
        <v>199.08</v>
      </c>
      <c r="K111" s="84">
        <f>(H111/F111)*100</f>
        <v>100.45707971269276</v>
      </c>
    </row>
    <row r="112" spans="1:11" ht="12.75">
      <c r="A112" s="71"/>
      <c r="B112" s="122" t="s">
        <v>119</v>
      </c>
      <c r="C112" s="90"/>
      <c r="D112" s="77"/>
      <c r="E112" s="77"/>
      <c r="F112" s="76"/>
      <c r="G112" s="76"/>
      <c r="H112" s="76"/>
      <c r="I112" s="76"/>
      <c r="J112" s="76"/>
      <c r="K112" s="77"/>
    </row>
    <row r="113" spans="1:11" ht="12.75">
      <c r="A113" s="78"/>
      <c r="B113" s="79">
        <v>3</v>
      </c>
      <c r="C113" s="80" t="s">
        <v>80</v>
      </c>
      <c r="D113" s="84">
        <f>D114</f>
        <v>0</v>
      </c>
      <c r="E113" s="84">
        <f>E114</f>
        <v>2000</v>
      </c>
      <c r="F113" s="83">
        <f>F114</f>
        <v>265.45</v>
      </c>
      <c r="G113" s="82">
        <f>H113-F113</f>
        <v>234.55</v>
      </c>
      <c r="H113" s="181">
        <f>H114</f>
        <v>500</v>
      </c>
      <c r="I113" s="83">
        <f>I114</f>
        <v>265.45</v>
      </c>
      <c r="J113" s="83">
        <f>J114</f>
        <v>265.45</v>
      </c>
      <c r="K113" s="84">
        <f>(H113/F113)*100</f>
        <v>188.35938971557732</v>
      </c>
    </row>
    <row r="114" spans="1:11" ht="12.75">
      <c r="A114" s="78"/>
      <c r="B114" s="79">
        <v>31</v>
      </c>
      <c r="C114" s="80" t="s">
        <v>96</v>
      </c>
      <c r="D114" s="88">
        <v>0</v>
      </c>
      <c r="E114" s="88">
        <v>2000</v>
      </c>
      <c r="F114" s="87">
        <v>265.45</v>
      </c>
      <c r="G114" s="82">
        <f>H114-F114</f>
        <v>234.55</v>
      </c>
      <c r="H114" s="87">
        <v>500</v>
      </c>
      <c r="I114" s="87">
        <v>265.45</v>
      </c>
      <c r="J114" s="87">
        <v>265.45</v>
      </c>
      <c r="K114" s="84">
        <f>(H114/F114)*100</f>
        <v>188.35938971557732</v>
      </c>
    </row>
    <row r="115" spans="1:11" ht="12.75">
      <c r="A115" s="71"/>
      <c r="B115" s="122" t="s">
        <v>125</v>
      </c>
      <c r="C115" s="90"/>
      <c r="D115" s="77"/>
      <c r="E115" s="77"/>
      <c r="F115" s="76"/>
      <c r="G115" s="76"/>
      <c r="H115" s="76"/>
      <c r="I115" s="76"/>
      <c r="J115" s="76"/>
      <c r="K115" s="77"/>
    </row>
    <row r="116" spans="1:11" ht="12.75">
      <c r="A116" s="78"/>
      <c r="B116" s="79">
        <v>3</v>
      </c>
      <c r="C116" s="80" t="s">
        <v>80</v>
      </c>
      <c r="D116" s="88"/>
      <c r="E116" s="88"/>
      <c r="F116" s="87"/>
      <c r="G116" s="82">
        <f>H116-F116</f>
        <v>250</v>
      </c>
      <c r="H116" s="181">
        <f>H117</f>
        <v>250</v>
      </c>
      <c r="I116" s="87"/>
      <c r="J116" s="87"/>
      <c r="K116" s="88"/>
    </row>
    <row r="117" spans="1:11" ht="12.75">
      <c r="A117" s="78"/>
      <c r="B117" s="79">
        <v>31</v>
      </c>
      <c r="C117" s="80" t="s">
        <v>96</v>
      </c>
      <c r="D117" s="88"/>
      <c r="E117" s="88"/>
      <c r="F117" s="87"/>
      <c r="G117" s="82">
        <f>H117-F117</f>
        <v>250</v>
      </c>
      <c r="H117" s="87">
        <v>250</v>
      </c>
      <c r="I117" s="87"/>
      <c r="J117" s="87"/>
      <c r="K117" s="88"/>
    </row>
    <row r="118" spans="1:11" ht="12.75">
      <c r="A118" s="71"/>
      <c r="B118" s="122" t="s">
        <v>120</v>
      </c>
      <c r="C118" s="90"/>
      <c r="D118" s="77"/>
      <c r="E118" s="77"/>
      <c r="F118" s="76"/>
      <c r="G118" s="76"/>
      <c r="H118" s="76"/>
      <c r="I118" s="76"/>
      <c r="J118" s="76"/>
      <c r="K118" s="77"/>
    </row>
    <row r="119" spans="1:11" ht="12.75">
      <c r="A119" s="78"/>
      <c r="B119" s="79">
        <v>3</v>
      </c>
      <c r="C119" s="80" t="s">
        <v>80</v>
      </c>
      <c r="D119" s="84">
        <f aca="true" t="shared" si="8" ref="D119:J119">D120+D121</f>
        <v>153878.93999999997</v>
      </c>
      <c r="E119" s="84">
        <f t="shared" si="8"/>
        <v>139000</v>
      </c>
      <c r="F119" s="83">
        <f t="shared" si="8"/>
        <v>17233.31</v>
      </c>
      <c r="G119" s="82">
        <f>H119-F119</f>
        <v>0</v>
      </c>
      <c r="H119" s="83">
        <f t="shared" si="8"/>
        <v>17233.31</v>
      </c>
      <c r="I119" s="83">
        <f t="shared" si="8"/>
        <v>17060.72</v>
      </c>
      <c r="J119" s="83">
        <f t="shared" si="8"/>
        <v>17060.72</v>
      </c>
      <c r="K119" s="84">
        <f>(H119/F119)*100</f>
        <v>100</v>
      </c>
    </row>
    <row r="120" spans="1:11" ht="12.75">
      <c r="A120" s="78"/>
      <c r="B120" s="79">
        <v>31</v>
      </c>
      <c r="C120" s="80" t="s">
        <v>96</v>
      </c>
      <c r="D120" s="88">
        <v>142572.36</v>
      </c>
      <c r="E120" s="88">
        <v>100400</v>
      </c>
      <c r="F120" s="87">
        <v>14359.75</v>
      </c>
      <c r="G120" s="82">
        <f>H120-F120</f>
        <v>0</v>
      </c>
      <c r="H120" s="87">
        <v>14359.75</v>
      </c>
      <c r="I120" s="87">
        <v>13967.75</v>
      </c>
      <c r="J120" s="87">
        <v>13967.75</v>
      </c>
      <c r="K120" s="84">
        <f>(H120/F120)*100</f>
        <v>100</v>
      </c>
    </row>
    <row r="121" spans="1:11" ht="12.75">
      <c r="A121" s="78"/>
      <c r="B121" s="79">
        <v>32</v>
      </c>
      <c r="C121" s="80" t="s">
        <v>81</v>
      </c>
      <c r="D121" s="88">
        <v>11306.58</v>
      </c>
      <c r="E121" s="88">
        <v>38600</v>
      </c>
      <c r="F121" s="87">
        <v>2873.56</v>
      </c>
      <c r="G121" s="82">
        <f>H121-F121</f>
        <v>0</v>
      </c>
      <c r="H121" s="87">
        <v>2873.56</v>
      </c>
      <c r="I121" s="87">
        <v>3092.97</v>
      </c>
      <c r="J121" s="87">
        <v>3092.97</v>
      </c>
      <c r="K121" s="84">
        <f>(H121/F121)*100</f>
        <v>100</v>
      </c>
    </row>
    <row r="122" spans="1:11" ht="12.75">
      <c r="A122" s="71"/>
      <c r="B122" s="122" t="s">
        <v>121</v>
      </c>
      <c r="C122" s="90"/>
      <c r="D122" s="77"/>
      <c r="E122" s="77"/>
      <c r="F122" s="76"/>
      <c r="G122" s="76"/>
      <c r="H122" s="76"/>
      <c r="I122" s="76"/>
      <c r="J122" s="76"/>
      <c r="K122" s="77"/>
    </row>
    <row r="123" spans="1:11" ht="12.75">
      <c r="A123" s="78"/>
      <c r="B123" s="79">
        <v>3</v>
      </c>
      <c r="C123" s="80" t="s">
        <v>80</v>
      </c>
      <c r="D123" s="84">
        <f aca="true" t="shared" si="9" ref="D123:J123">D124+D125</f>
        <v>63920.53</v>
      </c>
      <c r="E123" s="84">
        <f t="shared" si="9"/>
        <v>68000</v>
      </c>
      <c r="F123" s="83">
        <f t="shared" si="9"/>
        <v>15109.75</v>
      </c>
      <c r="G123" s="82">
        <f>H123-F123</f>
        <v>-2200</v>
      </c>
      <c r="H123" s="181">
        <f>H124+H125</f>
        <v>12909.75</v>
      </c>
      <c r="I123" s="83">
        <f t="shared" si="9"/>
        <v>9850.02</v>
      </c>
      <c r="J123" s="83">
        <f t="shared" si="9"/>
        <v>9850.02</v>
      </c>
      <c r="K123" s="84">
        <f>(H123/F123)*100</f>
        <v>85.43986498783897</v>
      </c>
    </row>
    <row r="124" spans="1:11" ht="12.75">
      <c r="A124" s="78"/>
      <c r="B124" s="79">
        <v>31</v>
      </c>
      <c r="C124" s="80" t="s">
        <v>96</v>
      </c>
      <c r="D124" s="88">
        <v>63191.21</v>
      </c>
      <c r="E124" s="88">
        <v>67100</v>
      </c>
      <c r="F124" s="87">
        <v>14359.75</v>
      </c>
      <c r="G124" s="82">
        <f>H124-F124</f>
        <v>-2200</v>
      </c>
      <c r="H124" s="87">
        <v>12159.75</v>
      </c>
      <c r="I124" s="87">
        <v>9335.06</v>
      </c>
      <c r="J124" s="87">
        <v>9335.06</v>
      </c>
      <c r="K124" s="84">
        <f>(H124/F124)*100</f>
        <v>84.6793990146068</v>
      </c>
    </row>
    <row r="125" spans="1:11" ht="12.75">
      <c r="A125" s="78"/>
      <c r="B125" s="79">
        <v>32</v>
      </c>
      <c r="C125" s="80" t="s">
        <v>122</v>
      </c>
      <c r="D125" s="88">
        <v>729.32</v>
      </c>
      <c r="E125" s="88">
        <v>900</v>
      </c>
      <c r="F125" s="87">
        <v>750</v>
      </c>
      <c r="G125" s="82">
        <f>H125-F125</f>
        <v>0</v>
      </c>
      <c r="H125" s="87">
        <v>750</v>
      </c>
      <c r="I125" s="87">
        <v>514.96</v>
      </c>
      <c r="J125" s="87">
        <v>514.96</v>
      </c>
      <c r="K125" s="84">
        <f>(H125/F125)*100</f>
        <v>100</v>
      </c>
    </row>
    <row r="126" spans="1:11" ht="12.75">
      <c r="A126" s="62" t="s">
        <v>123</v>
      </c>
      <c r="B126" s="63" t="s">
        <v>124</v>
      </c>
      <c r="C126" s="64"/>
      <c r="D126" s="89">
        <f>SUM(D128+D134+D141)</f>
        <v>16681.17</v>
      </c>
      <c r="E126" s="89">
        <f>E128+E134+E141+123</f>
        <v>31002.02</v>
      </c>
      <c r="F126" s="66">
        <f>F128+F134+F141+F147+F131+F138+F144</f>
        <v>8703.69</v>
      </c>
      <c r="G126" s="67">
        <f>G134+G141</f>
        <v>2085.71</v>
      </c>
      <c r="H126" s="66">
        <f>H128+H131+H134+H138+H141+H144+H147</f>
        <v>10789.4</v>
      </c>
      <c r="I126" s="68">
        <f>I128+I134+I141</f>
        <v>4154.219999999999</v>
      </c>
      <c r="J126" s="68">
        <f>J128+J134+J141</f>
        <v>4154.219999999999</v>
      </c>
      <c r="K126" s="192">
        <f>(H126/F126)*100</f>
        <v>123.96351432553318</v>
      </c>
    </row>
    <row r="127" spans="1:11" ht="12.75">
      <c r="A127" s="71"/>
      <c r="B127" s="72" t="s">
        <v>125</v>
      </c>
      <c r="C127" s="90"/>
      <c r="D127" s="77"/>
      <c r="E127" s="77"/>
      <c r="F127" s="76"/>
      <c r="G127" s="76"/>
      <c r="H127" s="76"/>
      <c r="I127" s="76"/>
      <c r="J127" s="76"/>
      <c r="K127" s="77"/>
    </row>
    <row r="128" spans="1:11" ht="12.75">
      <c r="A128" s="78"/>
      <c r="B128" s="79">
        <v>3</v>
      </c>
      <c r="C128" s="80" t="s">
        <v>80</v>
      </c>
      <c r="D128" s="84">
        <f>D129</f>
        <v>1075.7</v>
      </c>
      <c r="E128" s="84">
        <f>E129</f>
        <v>1500</v>
      </c>
      <c r="F128" s="83">
        <f>F129</f>
        <v>87.9</v>
      </c>
      <c r="G128" s="82">
        <f>H128-F128</f>
        <v>0</v>
      </c>
      <c r="H128" s="83">
        <f>H129</f>
        <v>87.9</v>
      </c>
      <c r="I128" s="83">
        <f>I129</f>
        <v>199.08</v>
      </c>
      <c r="J128" s="83">
        <f>J129</f>
        <v>199.08</v>
      </c>
      <c r="K128" s="84">
        <f>(H128/F128)*100</f>
        <v>100</v>
      </c>
    </row>
    <row r="129" spans="1:11" ht="12.75">
      <c r="A129" s="78"/>
      <c r="B129" s="79">
        <v>32</v>
      </c>
      <c r="C129" s="80" t="s">
        <v>81</v>
      </c>
      <c r="D129" s="88">
        <v>1075.7</v>
      </c>
      <c r="E129" s="88">
        <v>1500</v>
      </c>
      <c r="F129" s="87">
        <v>87.9</v>
      </c>
      <c r="G129" s="82">
        <f>H129-F129</f>
        <v>0</v>
      </c>
      <c r="H129" s="87">
        <v>87.9</v>
      </c>
      <c r="I129" s="87">
        <v>199.08</v>
      </c>
      <c r="J129" s="87">
        <v>199.08</v>
      </c>
      <c r="K129" s="84">
        <f>(H129/F129)*100</f>
        <v>100</v>
      </c>
    </row>
    <row r="130" spans="1:11" ht="12.75">
      <c r="A130" s="332"/>
      <c r="B130" s="327" t="s">
        <v>303</v>
      </c>
      <c r="C130" s="328"/>
      <c r="D130" s="329"/>
      <c r="E130" s="329"/>
      <c r="F130" s="331"/>
      <c r="G130" s="331"/>
      <c r="H130" s="331"/>
      <c r="I130" s="331"/>
      <c r="J130" s="331"/>
      <c r="K130" s="329"/>
    </row>
    <row r="131" spans="1:11" ht="12.75">
      <c r="A131" s="78"/>
      <c r="B131" s="79">
        <v>3</v>
      </c>
      <c r="C131" s="80" t="s">
        <v>80</v>
      </c>
      <c r="D131" s="88"/>
      <c r="E131" s="88"/>
      <c r="F131" s="87">
        <f>F132</f>
        <v>195.1</v>
      </c>
      <c r="G131" s="82">
        <f>H131-F131</f>
        <v>0</v>
      </c>
      <c r="H131" s="83">
        <f>H132</f>
        <v>195.1</v>
      </c>
      <c r="I131" s="87"/>
      <c r="J131" s="87"/>
      <c r="K131" s="88"/>
    </row>
    <row r="132" spans="1:11" ht="12.75">
      <c r="A132" s="78"/>
      <c r="B132" s="79">
        <v>32</v>
      </c>
      <c r="C132" s="80" t="s">
        <v>81</v>
      </c>
      <c r="D132" s="88"/>
      <c r="E132" s="88"/>
      <c r="F132" s="87">
        <v>195.1</v>
      </c>
      <c r="G132" s="82">
        <f>H132-F132</f>
        <v>0</v>
      </c>
      <c r="H132" s="87">
        <v>195.1</v>
      </c>
      <c r="I132" s="87"/>
      <c r="J132" s="87"/>
      <c r="K132" s="88"/>
    </row>
    <row r="133" spans="1:11" ht="12.75">
      <c r="A133" s="71"/>
      <c r="B133" s="122" t="s">
        <v>126</v>
      </c>
      <c r="C133" s="90"/>
      <c r="D133" s="77"/>
      <c r="E133" s="77"/>
      <c r="F133" s="76"/>
      <c r="G133" s="76"/>
      <c r="H133" s="76"/>
      <c r="I133" s="76"/>
      <c r="J133" s="76"/>
      <c r="K133" s="77"/>
    </row>
    <row r="134" spans="1:11" ht="12.75">
      <c r="A134" s="78"/>
      <c r="B134" s="79">
        <v>3</v>
      </c>
      <c r="C134" s="80" t="s">
        <v>80</v>
      </c>
      <c r="D134" s="84">
        <f>D135</f>
        <v>10414.49</v>
      </c>
      <c r="E134" s="84">
        <f>E135</f>
        <v>22800</v>
      </c>
      <c r="F134" s="182">
        <f>F135+F136</f>
        <v>1282.75</v>
      </c>
      <c r="G134" s="82">
        <f>H134-F134</f>
        <v>1393.92</v>
      </c>
      <c r="H134" s="83">
        <f>H135+H136</f>
        <v>2676.67</v>
      </c>
      <c r="I134" s="83">
        <f>I135</f>
        <v>3026.08</v>
      </c>
      <c r="J134" s="83">
        <f>J135</f>
        <v>3026.08</v>
      </c>
      <c r="K134" s="84">
        <f>(H134/F134)*100</f>
        <v>208.66653673747808</v>
      </c>
    </row>
    <row r="135" spans="1:11" ht="12.75">
      <c r="A135" s="78"/>
      <c r="B135" s="79">
        <v>32</v>
      </c>
      <c r="C135" s="80" t="s">
        <v>81</v>
      </c>
      <c r="D135" s="88">
        <v>10414.49</v>
      </c>
      <c r="E135" s="88">
        <v>22800</v>
      </c>
      <c r="F135" s="87">
        <v>1032.75</v>
      </c>
      <c r="G135" s="82">
        <f>H135-F135</f>
        <v>1043.92</v>
      </c>
      <c r="H135" s="87">
        <v>2076.67</v>
      </c>
      <c r="I135" s="87">
        <v>3026.08</v>
      </c>
      <c r="J135" s="87">
        <v>3026.08</v>
      </c>
      <c r="K135" s="84">
        <f>(H135/F135)*100</f>
        <v>201.08157831033648</v>
      </c>
    </row>
    <row r="136" spans="1:11" ht="12.75">
      <c r="A136" s="78"/>
      <c r="B136" s="79">
        <v>37</v>
      </c>
      <c r="C136" s="80" t="s">
        <v>285</v>
      </c>
      <c r="D136" s="88"/>
      <c r="E136" s="88"/>
      <c r="F136" s="87">
        <v>250</v>
      </c>
      <c r="G136" s="82">
        <f>H136-F136</f>
        <v>350</v>
      </c>
      <c r="H136" s="87">
        <v>600</v>
      </c>
      <c r="I136" s="87"/>
      <c r="J136" s="87"/>
      <c r="K136" s="88">
        <v>0</v>
      </c>
    </row>
    <row r="137" spans="1:11" ht="12.75">
      <c r="A137" s="332"/>
      <c r="B137" s="335" t="s">
        <v>304</v>
      </c>
      <c r="C137" s="328"/>
      <c r="D137" s="329"/>
      <c r="E137" s="329"/>
      <c r="F137" s="331"/>
      <c r="G137" s="331"/>
      <c r="H137" s="331"/>
      <c r="I137" s="331"/>
      <c r="J137" s="331"/>
      <c r="K137" s="329"/>
    </row>
    <row r="138" spans="1:11" ht="12.75">
      <c r="A138" s="78"/>
      <c r="B138" s="79">
        <v>3</v>
      </c>
      <c r="C138" s="80" t="s">
        <v>80</v>
      </c>
      <c r="D138" s="88"/>
      <c r="E138" s="88"/>
      <c r="F138" s="87">
        <f>F139</f>
        <v>1993.33</v>
      </c>
      <c r="G138" s="82">
        <f>H138-F138</f>
        <v>0</v>
      </c>
      <c r="H138" s="87">
        <f>H139</f>
        <v>1993.33</v>
      </c>
      <c r="I138" s="87"/>
      <c r="J138" s="87"/>
      <c r="K138" s="88"/>
    </row>
    <row r="139" spans="1:11" ht="12.75">
      <c r="A139" s="78"/>
      <c r="B139" s="79">
        <v>32</v>
      </c>
      <c r="C139" s="80" t="s">
        <v>81</v>
      </c>
      <c r="D139" s="88"/>
      <c r="E139" s="88"/>
      <c r="F139" s="87">
        <v>1993.33</v>
      </c>
      <c r="G139" s="82">
        <f>H139-F139</f>
        <v>0</v>
      </c>
      <c r="H139" s="87">
        <v>1993.33</v>
      </c>
      <c r="I139" s="87"/>
      <c r="J139" s="87"/>
      <c r="K139" s="88"/>
    </row>
    <row r="140" spans="1:11" ht="12.75">
      <c r="A140" s="71"/>
      <c r="B140" s="122" t="s">
        <v>121</v>
      </c>
      <c r="C140" s="90"/>
      <c r="D140" s="77"/>
      <c r="E140" s="77"/>
      <c r="F140" s="76"/>
      <c r="G140" s="76"/>
      <c r="H140" s="76"/>
      <c r="I140" s="76"/>
      <c r="J140" s="76"/>
      <c r="K140" s="77"/>
    </row>
    <row r="141" spans="1:11" ht="12.75">
      <c r="A141" s="78"/>
      <c r="B141" s="79">
        <v>3</v>
      </c>
      <c r="C141" s="80" t="s">
        <v>80</v>
      </c>
      <c r="D141" s="84">
        <f aca="true" t="shared" si="10" ref="D141:J141">D142</f>
        <v>5190.98</v>
      </c>
      <c r="E141" s="84">
        <f t="shared" si="10"/>
        <v>6579.02</v>
      </c>
      <c r="F141" s="181">
        <f t="shared" si="10"/>
        <v>4210.96</v>
      </c>
      <c r="G141" s="82">
        <f>H141-F141</f>
        <v>691.79</v>
      </c>
      <c r="H141" s="87">
        <f>H142</f>
        <v>4902.75</v>
      </c>
      <c r="I141" s="83">
        <f t="shared" si="10"/>
        <v>929.06</v>
      </c>
      <c r="J141" s="83">
        <f t="shared" si="10"/>
        <v>929.06</v>
      </c>
      <c r="K141" s="84">
        <f>(H141/F141)*100</f>
        <v>116.42832038300055</v>
      </c>
    </row>
    <row r="142" spans="1:11" ht="12.75">
      <c r="A142" s="78"/>
      <c r="B142" s="79">
        <v>32</v>
      </c>
      <c r="C142" s="80" t="s">
        <v>81</v>
      </c>
      <c r="D142" s="88">
        <v>5190.98</v>
      </c>
      <c r="E142" s="88">
        <v>6579.02</v>
      </c>
      <c r="F142" s="87">
        <v>4210.96</v>
      </c>
      <c r="G142" s="82">
        <f>H142-F142</f>
        <v>691.79</v>
      </c>
      <c r="H142" s="87">
        <v>4902.75</v>
      </c>
      <c r="I142" s="87">
        <v>929.06</v>
      </c>
      <c r="J142" s="87">
        <v>929.06</v>
      </c>
      <c r="K142" s="84">
        <f>(H142/F142)*100</f>
        <v>116.42832038300055</v>
      </c>
    </row>
    <row r="143" spans="1:11" ht="12.75">
      <c r="A143" s="332"/>
      <c r="B143" s="335" t="s">
        <v>305</v>
      </c>
      <c r="C143" s="328"/>
      <c r="D143" s="329"/>
      <c r="E143" s="329"/>
      <c r="F143" s="331"/>
      <c r="G143" s="331"/>
      <c r="H143" s="331"/>
      <c r="I143" s="331"/>
      <c r="J143" s="331"/>
      <c r="K143" s="329"/>
    </row>
    <row r="144" spans="1:11" ht="12.75">
      <c r="A144" s="78"/>
      <c r="B144" s="79">
        <v>3</v>
      </c>
      <c r="C144" s="80" t="s">
        <v>80</v>
      </c>
      <c r="D144" s="88"/>
      <c r="E144" s="88"/>
      <c r="F144" s="87">
        <f>F145</f>
        <v>627.25</v>
      </c>
      <c r="G144" s="82">
        <f>H144-F144</f>
        <v>0</v>
      </c>
      <c r="H144" s="87">
        <f>H145</f>
        <v>627.25</v>
      </c>
      <c r="I144" s="87"/>
      <c r="J144" s="87"/>
      <c r="K144" s="88"/>
    </row>
    <row r="145" spans="1:11" ht="12.75">
      <c r="A145" s="78"/>
      <c r="B145" s="79">
        <v>32</v>
      </c>
      <c r="C145" s="80" t="s">
        <v>81</v>
      </c>
      <c r="D145" s="88"/>
      <c r="E145" s="88"/>
      <c r="F145" s="87">
        <v>627.25</v>
      </c>
      <c r="G145" s="82">
        <f>H145-F145</f>
        <v>0</v>
      </c>
      <c r="H145" s="87">
        <v>627.25</v>
      </c>
      <c r="I145" s="87"/>
      <c r="J145" s="87"/>
      <c r="K145" s="88"/>
    </row>
    <row r="146" spans="1:11" ht="12.75">
      <c r="A146" s="71"/>
      <c r="B146" s="122" t="s">
        <v>286</v>
      </c>
      <c r="C146" s="90"/>
      <c r="D146" s="77"/>
      <c r="E146" s="77"/>
      <c r="F146" s="76"/>
      <c r="G146" s="76"/>
      <c r="H146" s="76"/>
      <c r="I146" s="76"/>
      <c r="J146" s="76"/>
      <c r="K146" s="77"/>
    </row>
    <row r="147" spans="1:11" ht="12.75">
      <c r="A147" s="78"/>
      <c r="B147" s="79">
        <v>3</v>
      </c>
      <c r="C147" s="80" t="s">
        <v>80</v>
      </c>
      <c r="D147" s="88"/>
      <c r="E147" s="84">
        <f>E148</f>
        <v>832.48</v>
      </c>
      <c r="F147" s="84">
        <f>F148</f>
        <v>306.4</v>
      </c>
      <c r="G147" s="82">
        <f>H147-F147</f>
        <v>0</v>
      </c>
      <c r="H147" s="87">
        <f>H148</f>
        <v>306.4</v>
      </c>
      <c r="I147" s="87"/>
      <c r="J147" s="87"/>
      <c r="K147" s="88"/>
    </row>
    <row r="148" spans="1:11" ht="12.75">
      <c r="A148" s="78"/>
      <c r="B148" s="79">
        <v>32</v>
      </c>
      <c r="C148" s="80" t="s">
        <v>81</v>
      </c>
      <c r="D148" s="88"/>
      <c r="E148" s="88">
        <v>832.48</v>
      </c>
      <c r="F148" s="87">
        <v>306.4</v>
      </c>
      <c r="G148" s="82">
        <f>H148-F148</f>
        <v>0</v>
      </c>
      <c r="H148" s="87">
        <v>306.4</v>
      </c>
      <c r="I148" s="87"/>
      <c r="J148" s="87"/>
      <c r="K148" s="88"/>
    </row>
    <row r="149" spans="1:11" ht="12.75">
      <c r="A149" s="62" t="s">
        <v>127</v>
      </c>
      <c r="B149" s="63" t="s">
        <v>128</v>
      </c>
      <c r="C149" s="64"/>
      <c r="D149" s="89">
        <f aca="true" t="shared" si="11" ref="D149:J149">D151+D154</f>
        <v>99948.93</v>
      </c>
      <c r="E149" s="89">
        <f t="shared" si="11"/>
        <v>101000</v>
      </c>
      <c r="F149" s="66">
        <f t="shared" si="11"/>
        <v>13405</v>
      </c>
      <c r="G149" s="67">
        <f t="shared" si="11"/>
        <v>-2854.999999999999</v>
      </c>
      <c r="H149" s="66">
        <f t="shared" si="11"/>
        <v>10550</v>
      </c>
      <c r="I149" s="68">
        <f t="shared" si="11"/>
        <v>13405</v>
      </c>
      <c r="J149" s="68">
        <f t="shared" si="11"/>
        <v>13405</v>
      </c>
      <c r="K149" s="192">
        <f>(H149/F149)*100</f>
        <v>78.70197687430064</v>
      </c>
    </row>
    <row r="150" spans="1:11" ht="12.75">
      <c r="A150" s="71"/>
      <c r="B150" s="72" t="s">
        <v>129</v>
      </c>
      <c r="C150" s="73" t="s">
        <v>130</v>
      </c>
      <c r="D150" s="77"/>
      <c r="E150" s="77"/>
      <c r="F150" s="76"/>
      <c r="G150" s="76"/>
      <c r="H150" s="76"/>
      <c r="I150" s="76"/>
      <c r="J150" s="76"/>
      <c r="K150" s="77"/>
    </row>
    <row r="151" spans="1:11" ht="12.75">
      <c r="A151" s="78"/>
      <c r="B151" s="79">
        <v>3</v>
      </c>
      <c r="C151" s="80" t="s">
        <v>80</v>
      </c>
      <c r="D151" s="84">
        <f>D152</f>
        <v>74210.58</v>
      </c>
      <c r="E151" s="84">
        <f>E152</f>
        <v>75000</v>
      </c>
      <c r="F151" s="84">
        <f>F152</f>
        <v>9954.21</v>
      </c>
      <c r="G151" s="82">
        <f>H151-F151</f>
        <v>145.79000000000087</v>
      </c>
      <c r="H151" s="87">
        <v>10100</v>
      </c>
      <c r="I151" s="83">
        <f>I152</f>
        <v>9954.21</v>
      </c>
      <c r="J151" s="83">
        <f>J152</f>
        <v>9954.21</v>
      </c>
      <c r="K151" s="84">
        <f>(H151/F151)*100</f>
        <v>101.46460643285606</v>
      </c>
    </row>
    <row r="152" spans="1:11" ht="12.75">
      <c r="A152" s="78"/>
      <c r="B152" s="79">
        <v>32</v>
      </c>
      <c r="C152" s="80" t="s">
        <v>81</v>
      </c>
      <c r="D152" s="88">
        <v>74210.58</v>
      </c>
      <c r="E152" s="88">
        <v>75000</v>
      </c>
      <c r="F152" s="87">
        <v>9954.21</v>
      </c>
      <c r="G152" s="82">
        <f>H152-F152</f>
        <v>-9954.21</v>
      </c>
      <c r="H152" s="87"/>
      <c r="I152" s="87">
        <v>9954.21</v>
      </c>
      <c r="J152" s="87">
        <v>9954.21</v>
      </c>
      <c r="K152" s="84">
        <f>(H152/F152)*100</f>
        <v>0</v>
      </c>
    </row>
    <row r="153" spans="1:11" ht="25.5">
      <c r="A153" s="78"/>
      <c r="B153" s="79">
        <v>37</v>
      </c>
      <c r="C153" s="320" t="s">
        <v>285</v>
      </c>
      <c r="D153" s="88"/>
      <c r="E153" s="88"/>
      <c r="F153" s="87"/>
      <c r="G153" s="82">
        <f>H153-F153</f>
        <v>10100</v>
      </c>
      <c r="H153" s="87">
        <v>10100</v>
      </c>
      <c r="I153" s="87"/>
      <c r="J153" s="87"/>
      <c r="K153" s="88"/>
    </row>
    <row r="154" spans="1:11" ht="12.75">
      <c r="A154" s="78"/>
      <c r="B154" s="79">
        <v>4</v>
      </c>
      <c r="C154" s="80" t="s">
        <v>87</v>
      </c>
      <c r="D154" s="88">
        <f>D155</f>
        <v>25738.35</v>
      </c>
      <c r="E154" s="84">
        <f>E155</f>
        <v>26000</v>
      </c>
      <c r="F154" s="84">
        <f>F155</f>
        <v>3450.79</v>
      </c>
      <c r="G154" s="82">
        <f>H154-F154</f>
        <v>-3000.79</v>
      </c>
      <c r="H154" s="83">
        <v>450</v>
      </c>
      <c r="I154" s="83">
        <f>I155</f>
        <v>3450.79</v>
      </c>
      <c r="J154" s="83">
        <f>J155</f>
        <v>3450.79</v>
      </c>
      <c r="K154" s="84">
        <f>(H154/F154)*100</f>
        <v>13.040492177153636</v>
      </c>
    </row>
    <row r="155" spans="1:11" ht="12.75">
      <c r="A155" s="78"/>
      <c r="B155" s="79">
        <v>42</v>
      </c>
      <c r="C155" s="123" t="s">
        <v>131</v>
      </c>
      <c r="D155" s="88">
        <v>25738.35</v>
      </c>
      <c r="E155" s="88">
        <v>26000</v>
      </c>
      <c r="F155" s="87">
        <v>3450.79</v>
      </c>
      <c r="G155" s="82">
        <f>H155-F155</f>
        <v>-3000.79</v>
      </c>
      <c r="H155" s="87">
        <v>450</v>
      </c>
      <c r="I155" s="87">
        <v>3450.79</v>
      </c>
      <c r="J155" s="87">
        <v>3450.79</v>
      </c>
      <c r="K155" s="84">
        <f>(H155/F155)*100</f>
        <v>13.040492177153636</v>
      </c>
    </row>
    <row r="156" spans="1:11" ht="12.75">
      <c r="A156" s="62" t="s">
        <v>132</v>
      </c>
      <c r="B156" s="63" t="s">
        <v>133</v>
      </c>
      <c r="C156" s="64"/>
      <c r="D156" s="89">
        <f aca="true" t="shared" si="12" ref="D156:J156">D158</f>
        <v>0</v>
      </c>
      <c r="E156" s="89">
        <f t="shared" si="12"/>
        <v>2000</v>
      </c>
      <c r="F156" s="66">
        <f t="shared" si="12"/>
        <v>265.45</v>
      </c>
      <c r="G156" s="67">
        <f>G158</f>
        <v>0</v>
      </c>
      <c r="H156" s="66">
        <f>H158</f>
        <v>265.45</v>
      </c>
      <c r="I156" s="347">
        <f t="shared" si="12"/>
        <v>265.45</v>
      </c>
      <c r="J156" s="347">
        <f t="shared" si="12"/>
        <v>265.45</v>
      </c>
      <c r="K156" s="192">
        <f>(H156/F156)*100</f>
        <v>100</v>
      </c>
    </row>
    <row r="157" spans="1:11" ht="12.75">
      <c r="A157" s="71"/>
      <c r="B157" s="72" t="s">
        <v>134</v>
      </c>
      <c r="C157" s="90"/>
      <c r="D157" s="77"/>
      <c r="E157" s="77"/>
      <c r="F157" s="76"/>
      <c r="G157" s="76"/>
      <c r="H157" s="76"/>
      <c r="I157" s="76"/>
      <c r="J157" s="76"/>
      <c r="K157" s="77"/>
    </row>
    <row r="158" spans="1:11" ht="12.75">
      <c r="A158" s="78"/>
      <c r="B158" s="79">
        <v>3</v>
      </c>
      <c r="C158" s="80" t="s">
        <v>80</v>
      </c>
      <c r="D158" s="124">
        <f aca="true" t="shared" si="13" ref="D158:J158">D159</f>
        <v>0</v>
      </c>
      <c r="E158" s="124">
        <f t="shared" si="13"/>
        <v>2000</v>
      </c>
      <c r="F158" s="125">
        <f t="shared" si="13"/>
        <v>265.45</v>
      </c>
      <c r="G158" s="82">
        <f>H158-F158</f>
        <v>0</v>
      </c>
      <c r="H158" s="125">
        <f t="shared" si="13"/>
        <v>265.45</v>
      </c>
      <c r="I158" s="83">
        <f t="shared" si="13"/>
        <v>265.45</v>
      </c>
      <c r="J158" s="83">
        <f t="shared" si="13"/>
        <v>265.45</v>
      </c>
      <c r="K158" s="84">
        <f>(H158/F158)*100</f>
        <v>100</v>
      </c>
    </row>
    <row r="159" spans="1:11" ht="12.75">
      <c r="A159" s="78"/>
      <c r="B159" s="79">
        <v>32</v>
      </c>
      <c r="C159" s="80" t="s">
        <v>81</v>
      </c>
      <c r="D159" s="88">
        <v>0</v>
      </c>
      <c r="E159" s="88">
        <v>2000</v>
      </c>
      <c r="F159" s="87">
        <v>265.45</v>
      </c>
      <c r="G159" s="82">
        <f>H159-F159</f>
        <v>0</v>
      </c>
      <c r="H159" s="87">
        <v>265.45</v>
      </c>
      <c r="I159" s="87">
        <v>265.45</v>
      </c>
      <c r="J159" s="87">
        <v>265.45</v>
      </c>
      <c r="K159" s="84">
        <f>(H159/F159)*100</f>
        <v>100</v>
      </c>
    </row>
    <row r="160" spans="1:11" ht="12.75">
      <c r="A160" s="62" t="s">
        <v>135</v>
      </c>
      <c r="B160" s="63" t="s">
        <v>136</v>
      </c>
      <c r="C160" s="64"/>
      <c r="D160" s="89">
        <f aca="true" t="shared" si="14" ref="D160:J160">D162</f>
        <v>0</v>
      </c>
      <c r="E160" s="89">
        <f t="shared" si="14"/>
        <v>7000</v>
      </c>
      <c r="F160" s="66">
        <v>0</v>
      </c>
      <c r="G160" s="66"/>
      <c r="H160" s="66"/>
      <c r="I160" s="68">
        <f t="shared" si="14"/>
        <v>929.06</v>
      </c>
      <c r="J160" s="68">
        <f t="shared" si="14"/>
        <v>929.06</v>
      </c>
      <c r="K160" s="192">
        <v>0</v>
      </c>
    </row>
    <row r="161" spans="1:11" ht="12.75">
      <c r="A161" s="71"/>
      <c r="B161" s="72" t="s">
        <v>137</v>
      </c>
      <c r="C161" s="90"/>
      <c r="D161" s="77"/>
      <c r="E161" s="77"/>
      <c r="F161" s="76"/>
      <c r="G161" s="76"/>
      <c r="H161" s="76"/>
      <c r="I161" s="76"/>
      <c r="J161" s="76"/>
      <c r="K161" s="77"/>
    </row>
    <row r="162" spans="1:11" ht="12.75">
      <c r="A162" s="78"/>
      <c r="B162" s="79">
        <v>3</v>
      </c>
      <c r="C162" s="80" t="s">
        <v>80</v>
      </c>
      <c r="D162" s="84">
        <f>D163</f>
        <v>0</v>
      </c>
      <c r="E162" s="84">
        <f>E163</f>
        <v>7000</v>
      </c>
      <c r="F162" s="83">
        <v>0</v>
      </c>
      <c r="G162" s="83"/>
      <c r="H162" s="83"/>
      <c r="I162" s="83">
        <f>I163</f>
        <v>929.06</v>
      </c>
      <c r="J162" s="83">
        <f>J163</f>
        <v>929.06</v>
      </c>
      <c r="K162" s="84">
        <v>0</v>
      </c>
    </row>
    <row r="163" spans="1:11" ht="12.75">
      <c r="A163" s="78"/>
      <c r="B163" s="79">
        <v>32</v>
      </c>
      <c r="C163" s="80" t="s">
        <v>81</v>
      </c>
      <c r="D163" s="88">
        <v>0</v>
      </c>
      <c r="E163" s="88">
        <v>7000</v>
      </c>
      <c r="F163" s="87">
        <v>0</v>
      </c>
      <c r="G163" s="87"/>
      <c r="H163" s="87"/>
      <c r="I163" s="87">
        <v>929.06</v>
      </c>
      <c r="J163" s="87">
        <v>929.06</v>
      </c>
      <c r="K163" s="84">
        <v>0</v>
      </c>
    </row>
    <row r="164" spans="1:11" ht="12.75">
      <c r="A164" s="62" t="s">
        <v>138</v>
      </c>
      <c r="B164" s="63" t="s">
        <v>139</v>
      </c>
      <c r="C164" s="64"/>
      <c r="D164" s="89">
        <v>0</v>
      </c>
      <c r="E164" s="89">
        <v>0</v>
      </c>
      <c r="F164" s="68">
        <v>0</v>
      </c>
      <c r="G164" s="68"/>
      <c r="H164" s="68"/>
      <c r="I164" s="68">
        <f>I166</f>
        <v>0</v>
      </c>
      <c r="J164" s="68">
        <f>J166</f>
        <v>0</v>
      </c>
      <c r="K164" s="89"/>
    </row>
    <row r="165" spans="1:11" ht="12.75">
      <c r="A165" s="71"/>
      <c r="B165" s="122" t="s">
        <v>140</v>
      </c>
      <c r="C165" s="90"/>
      <c r="D165" s="77"/>
      <c r="E165" s="77"/>
      <c r="F165" s="76"/>
      <c r="G165" s="76"/>
      <c r="H165" s="76"/>
      <c r="I165" s="76"/>
      <c r="J165" s="76"/>
      <c r="K165" s="77"/>
    </row>
    <row r="166" spans="1:11" ht="12.75">
      <c r="A166" s="78"/>
      <c r="B166" s="79">
        <v>3</v>
      </c>
      <c r="C166" s="80" t="s">
        <v>80</v>
      </c>
      <c r="D166" s="84">
        <v>0</v>
      </c>
      <c r="E166" s="84">
        <v>0</v>
      </c>
      <c r="F166" s="83">
        <v>0</v>
      </c>
      <c r="G166" s="83"/>
      <c r="H166" s="83"/>
      <c r="I166" s="83">
        <f>I167</f>
        <v>0</v>
      </c>
      <c r="J166" s="83">
        <f>J167</f>
        <v>0</v>
      </c>
      <c r="K166" s="84">
        <v>0</v>
      </c>
    </row>
    <row r="167" spans="1:11" ht="12.75">
      <c r="A167" s="78"/>
      <c r="B167" s="79">
        <v>32</v>
      </c>
      <c r="C167" s="80" t="s">
        <v>81</v>
      </c>
      <c r="D167" s="88">
        <v>0</v>
      </c>
      <c r="E167" s="88">
        <v>0</v>
      </c>
      <c r="F167" s="87">
        <v>0</v>
      </c>
      <c r="G167" s="87"/>
      <c r="H167" s="87"/>
      <c r="I167" s="87">
        <v>0</v>
      </c>
      <c r="J167" s="87">
        <v>0</v>
      </c>
      <c r="K167" s="84">
        <v>0</v>
      </c>
    </row>
    <row r="168" spans="1:11" ht="12.75">
      <c r="A168" s="62" t="s">
        <v>141</v>
      </c>
      <c r="B168" s="63" t="s">
        <v>142</v>
      </c>
      <c r="C168" s="64"/>
      <c r="D168" s="89">
        <f aca="true" t="shared" si="15" ref="D168:J168">D170</f>
        <v>0</v>
      </c>
      <c r="E168" s="89">
        <f t="shared" si="15"/>
        <v>7000</v>
      </c>
      <c r="F168" s="66">
        <f t="shared" si="15"/>
        <v>929.06</v>
      </c>
      <c r="G168" s="67">
        <v>0</v>
      </c>
      <c r="H168" s="66">
        <f>H170</f>
        <v>929.06</v>
      </c>
      <c r="I168" s="68">
        <f t="shared" si="15"/>
        <v>930</v>
      </c>
      <c r="J168" s="68">
        <f t="shared" si="15"/>
        <v>930</v>
      </c>
      <c r="K168" s="192">
        <f>(H168/F168)*100</f>
        <v>100</v>
      </c>
    </row>
    <row r="169" spans="1:11" ht="12.75">
      <c r="A169" s="71"/>
      <c r="B169" s="72" t="s">
        <v>143</v>
      </c>
      <c r="C169" s="90"/>
      <c r="D169" s="77"/>
      <c r="E169" s="77"/>
      <c r="F169" s="76"/>
      <c r="G169" s="76"/>
      <c r="H169" s="76"/>
      <c r="I169" s="76"/>
      <c r="J169" s="76"/>
      <c r="K169" s="77"/>
    </row>
    <row r="170" spans="1:11" ht="12.75">
      <c r="A170" s="78"/>
      <c r="B170" s="79">
        <v>3</v>
      </c>
      <c r="C170" s="80" t="s">
        <v>80</v>
      </c>
      <c r="D170" s="84">
        <f>D171</f>
        <v>0</v>
      </c>
      <c r="E170" s="84">
        <f>E171</f>
        <v>7000</v>
      </c>
      <c r="F170" s="83">
        <f>F171</f>
        <v>929.06</v>
      </c>
      <c r="G170" s="82">
        <f>H170-F170</f>
        <v>0</v>
      </c>
      <c r="H170" s="87">
        <v>929.06</v>
      </c>
      <c r="I170" s="83">
        <f>I171</f>
        <v>930</v>
      </c>
      <c r="J170" s="83">
        <f>J171</f>
        <v>930</v>
      </c>
      <c r="K170" s="84">
        <f>(H170/F170)*100</f>
        <v>100</v>
      </c>
    </row>
    <row r="171" spans="1:11" ht="12.75">
      <c r="A171" s="78"/>
      <c r="B171" s="79">
        <v>32</v>
      </c>
      <c r="C171" s="80" t="s">
        <v>81</v>
      </c>
      <c r="D171" s="88">
        <v>0</v>
      </c>
      <c r="E171" s="88">
        <v>7000</v>
      </c>
      <c r="F171" s="87">
        <v>929.06</v>
      </c>
      <c r="G171" s="82">
        <f>H171-F171</f>
        <v>0</v>
      </c>
      <c r="H171" s="87">
        <v>929.06</v>
      </c>
      <c r="I171" s="87">
        <v>930</v>
      </c>
      <c r="J171" s="87">
        <v>930</v>
      </c>
      <c r="K171" s="84">
        <f>(H171/F171)*100</f>
        <v>100</v>
      </c>
    </row>
    <row r="172" spans="1:11" ht="12.75">
      <c r="A172" s="78"/>
      <c r="B172" s="79">
        <v>4</v>
      </c>
      <c r="C172" s="80" t="s">
        <v>87</v>
      </c>
      <c r="D172" s="88">
        <v>0</v>
      </c>
      <c r="E172" s="88">
        <v>0</v>
      </c>
      <c r="F172" s="83">
        <v>0</v>
      </c>
      <c r="G172" s="83"/>
      <c r="H172" s="83"/>
      <c r="I172" s="87">
        <v>0</v>
      </c>
      <c r="J172" s="87">
        <v>0</v>
      </c>
      <c r="K172" s="84">
        <v>0</v>
      </c>
    </row>
    <row r="173" spans="1:11" ht="12.75">
      <c r="A173" s="78"/>
      <c r="B173" s="79">
        <v>42</v>
      </c>
      <c r="C173" s="80" t="s">
        <v>144</v>
      </c>
      <c r="D173" s="88">
        <v>0</v>
      </c>
      <c r="E173" s="88">
        <v>0</v>
      </c>
      <c r="F173" s="87">
        <v>0</v>
      </c>
      <c r="G173" s="87"/>
      <c r="H173" s="87"/>
      <c r="I173" s="87">
        <v>0</v>
      </c>
      <c r="J173" s="87">
        <v>0</v>
      </c>
      <c r="K173" s="84">
        <v>0</v>
      </c>
    </row>
    <row r="174" spans="1:11" ht="12.75">
      <c r="A174" s="62" t="s">
        <v>145</v>
      </c>
      <c r="B174" s="63" t="s">
        <v>146</v>
      </c>
      <c r="C174" s="126"/>
      <c r="D174" s="127">
        <v>0</v>
      </c>
      <c r="E174" s="127">
        <f>E176</f>
        <v>1000</v>
      </c>
      <c r="F174" s="184">
        <f>F176</f>
        <v>132.72</v>
      </c>
      <c r="G174" s="342">
        <v>0</v>
      </c>
      <c r="H174" s="184">
        <f>H176</f>
        <v>132.72</v>
      </c>
      <c r="I174" s="128">
        <f>I176</f>
        <v>132.72</v>
      </c>
      <c r="J174" s="68">
        <f>J176</f>
        <v>132.72</v>
      </c>
      <c r="K174" s="192">
        <f>(H174/F174)*100</f>
        <v>100</v>
      </c>
    </row>
    <row r="175" spans="1:11" ht="12.75">
      <c r="A175" s="71"/>
      <c r="B175" s="72" t="s">
        <v>147</v>
      </c>
      <c r="C175" s="73"/>
      <c r="D175" s="77"/>
      <c r="E175" s="77"/>
      <c r="F175" s="76"/>
      <c r="G175" s="76"/>
      <c r="H175" s="76"/>
      <c r="I175" s="76"/>
      <c r="J175" s="76"/>
      <c r="K175" s="77"/>
    </row>
    <row r="176" spans="1:11" ht="12.75">
      <c r="A176" s="78"/>
      <c r="B176" s="79">
        <v>3</v>
      </c>
      <c r="C176" s="80" t="s">
        <v>80</v>
      </c>
      <c r="D176" s="84">
        <v>0</v>
      </c>
      <c r="E176" s="84">
        <f>E177</f>
        <v>1000</v>
      </c>
      <c r="F176" s="83">
        <f>F177</f>
        <v>132.72</v>
      </c>
      <c r="G176" s="82">
        <f>H176-F176</f>
        <v>0</v>
      </c>
      <c r="H176" s="83">
        <f>H177</f>
        <v>132.72</v>
      </c>
      <c r="I176" s="83">
        <f>I177</f>
        <v>132.72</v>
      </c>
      <c r="J176" s="83">
        <f>J177</f>
        <v>132.72</v>
      </c>
      <c r="K176" s="84">
        <f>(H176/F176)*100</f>
        <v>100</v>
      </c>
    </row>
    <row r="177" spans="1:11" ht="12.75">
      <c r="A177" s="78"/>
      <c r="B177" s="79">
        <v>32</v>
      </c>
      <c r="C177" s="80" t="s">
        <v>81</v>
      </c>
      <c r="D177" s="88">
        <v>0</v>
      </c>
      <c r="E177" s="88">
        <v>1000</v>
      </c>
      <c r="F177" s="87">
        <v>132.72</v>
      </c>
      <c r="G177" s="82">
        <f>H177-F177</f>
        <v>0</v>
      </c>
      <c r="H177" s="87">
        <v>132.72</v>
      </c>
      <c r="I177" s="87">
        <v>132.72</v>
      </c>
      <c r="J177" s="87">
        <v>132.72</v>
      </c>
      <c r="K177" s="84">
        <f>(H177/F177)*100</f>
        <v>100</v>
      </c>
    </row>
    <row r="178" spans="1:11" ht="12.75">
      <c r="A178" s="62" t="s">
        <v>148</v>
      </c>
      <c r="B178" s="63" t="s">
        <v>149</v>
      </c>
      <c r="C178" s="64" t="s">
        <v>150</v>
      </c>
      <c r="D178" s="89">
        <f>SUM(D180)</f>
        <v>12084.02</v>
      </c>
      <c r="E178" s="89">
        <f>E180</f>
        <v>14000</v>
      </c>
      <c r="F178" s="66">
        <f>F180+F183</f>
        <v>3716.2400000000002</v>
      </c>
      <c r="G178" s="66"/>
      <c r="H178" s="66">
        <f>H180+H183</f>
        <v>3716.2400000000002</v>
      </c>
      <c r="I178" s="68">
        <f>I180</f>
        <v>3716.24</v>
      </c>
      <c r="J178" s="68">
        <f>J180</f>
        <v>3716.24</v>
      </c>
      <c r="K178" s="192">
        <f>(H178/F178)*100</f>
        <v>100</v>
      </c>
    </row>
    <row r="179" spans="1:11" ht="12.75">
      <c r="A179" s="71"/>
      <c r="B179" s="72" t="s">
        <v>151</v>
      </c>
      <c r="C179" s="90"/>
      <c r="D179" s="77"/>
      <c r="E179" s="77"/>
      <c r="F179" s="76"/>
      <c r="G179" s="76"/>
      <c r="H179" s="76"/>
      <c r="I179" s="76"/>
      <c r="J179" s="76"/>
      <c r="K179" s="77"/>
    </row>
    <row r="180" spans="1:11" ht="12.75">
      <c r="A180" s="78"/>
      <c r="B180" s="79">
        <v>3</v>
      </c>
      <c r="C180" s="80" t="s">
        <v>80</v>
      </c>
      <c r="D180" s="84">
        <f aca="true" t="shared" si="16" ref="D180:J180">D181</f>
        <v>12084.02</v>
      </c>
      <c r="E180" s="84">
        <f t="shared" si="16"/>
        <v>14000</v>
      </c>
      <c r="F180" s="84">
        <f t="shared" si="16"/>
        <v>4468.64</v>
      </c>
      <c r="G180" s="82">
        <f>H180-F180</f>
        <v>0</v>
      </c>
      <c r="H180" s="83">
        <f>H181</f>
        <v>4468.64</v>
      </c>
      <c r="I180" s="83">
        <f t="shared" si="16"/>
        <v>3716.24</v>
      </c>
      <c r="J180" s="83">
        <f t="shared" si="16"/>
        <v>3716.24</v>
      </c>
      <c r="K180" s="84">
        <f>(H180/F180)*100</f>
        <v>100</v>
      </c>
    </row>
    <row r="181" spans="1:11" ht="12.75">
      <c r="A181" s="78"/>
      <c r="B181" s="79">
        <v>32</v>
      </c>
      <c r="C181" s="80" t="s">
        <v>81</v>
      </c>
      <c r="D181" s="88">
        <v>12084.02</v>
      </c>
      <c r="E181" s="88">
        <v>14000</v>
      </c>
      <c r="F181" s="87">
        <v>4468.64</v>
      </c>
      <c r="G181" s="82">
        <f>H181-F181</f>
        <v>0</v>
      </c>
      <c r="H181" s="87">
        <v>4468.64</v>
      </c>
      <c r="I181" s="87">
        <v>3716.24</v>
      </c>
      <c r="J181" s="87">
        <v>3716.24</v>
      </c>
      <c r="K181" s="84">
        <f>(H181/F181)*100</f>
        <v>100</v>
      </c>
    </row>
    <row r="182" spans="1:11" ht="12.75">
      <c r="A182" s="332"/>
      <c r="B182" s="327" t="s">
        <v>306</v>
      </c>
      <c r="C182" s="328"/>
      <c r="D182" s="329"/>
      <c r="E182" s="329"/>
      <c r="F182" s="331"/>
      <c r="G182" s="331"/>
      <c r="H182" s="331"/>
      <c r="I182" s="331"/>
      <c r="J182" s="331"/>
      <c r="K182" s="329"/>
    </row>
    <row r="183" spans="1:11" ht="12.75">
      <c r="A183" s="78"/>
      <c r="B183" s="79">
        <v>9</v>
      </c>
      <c r="C183" s="80" t="s">
        <v>80</v>
      </c>
      <c r="D183" s="88"/>
      <c r="E183" s="88"/>
      <c r="F183" s="87">
        <f>F184</f>
        <v>-752.4</v>
      </c>
      <c r="G183" s="82">
        <f>H183-F183</f>
        <v>0</v>
      </c>
      <c r="H183" s="83">
        <f>H184</f>
        <v>-752.4</v>
      </c>
      <c r="I183" s="87"/>
      <c r="J183" s="87"/>
      <c r="K183" s="88"/>
    </row>
    <row r="184" spans="1:11" ht="12.75">
      <c r="A184" s="78"/>
      <c r="B184" s="79">
        <v>92</v>
      </c>
      <c r="C184" s="80" t="s">
        <v>81</v>
      </c>
      <c r="D184" s="88"/>
      <c r="E184" s="88"/>
      <c r="F184" s="87">
        <v>-752.4</v>
      </c>
      <c r="G184" s="82">
        <f>H184-F184</f>
        <v>0</v>
      </c>
      <c r="H184" s="338">
        <v>-752.4</v>
      </c>
      <c r="I184" s="87"/>
      <c r="J184" s="87"/>
      <c r="K184" s="88"/>
    </row>
    <row r="185" spans="1:11" ht="12.75">
      <c r="A185" s="94">
        <v>2302</v>
      </c>
      <c r="B185" s="56" t="s">
        <v>100</v>
      </c>
      <c r="C185" s="57"/>
      <c r="D185" s="95">
        <f>D186+D191+D203+D207</f>
        <v>13646.77</v>
      </c>
      <c r="E185" s="95">
        <f>E186+E191+E207</f>
        <v>91827.5</v>
      </c>
      <c r="F185" s="97">
        <f>F186+F191+F207+F195+F199</f>
        <v>52327.79</v>
      </c>
      <c r="G185" s="97">
        <f>G186+G191+G195</f>
        <v>5247.210000000003</v>
      </c>
      <c r="H185" s="97">
        <f>H186+H191+H195+H199+H207</f>
        <v>57575</v>
      </c>
      <c r="I185" s="96">
        <f>I186+I191+I203+I207</f>
        <v>2243.45</v>
      </c>
      <c r="J185" s="96">
        <f>J186+J191+J203+J207</f>
        <v>2243.45</v>
      </c>
      <c r="K185" s="61">
        <f>(H185/F185)*100</f>
        <v>110.02757808040431</v>
      </c>
    </row>
    <row r="186" spans="1:11" ht="12.75">
      <c r="A186" s="62" t="s">
        <v>152</v>
      </c>
      <c r="B186" s="129" t="s">
        <v>153</v>
      </c>
      <c r="C186" s="130"/>
      <c r="D186" s="131">
        <f>SUM(D188)</f>
        <v>7002.77</v>
      </c>
      <c r="E186" s="131">
        <f aca="true" t="shared" si="17" ref="E186:J186">E188</f>
        <v>11100</v>
      </c>
      <c r="F186" s="186">
        <f t="shared" si="17"/>
        <v>2374</v>
      </c>
      <c r="G186" s="343">
        <f t="shared" si="17"/>
        <v>-700.96</v>
      </c>
      <c r="H186" s="186">
        <f t="shared" si="17"/>
        <v>1673.04</v>
      </c>
      <c r="I186" s="132">
        <f t="shared" si="17"/>
        <v>2124</v>
      </c>
      <c r="J186" s="68">
        <f t="shared" si="17"/>
        <v>2124</v>
      </c>
      <c r="K186" s="192">
        <f>(H186/F186)*100</f>
        <v>70.47346251053075</v>
      </c>
    </row>
    <row r="187" spans="1:11" ht="12.75">
      <c r="A187" s="133"/>
      <c r="B187" s="72" t="s">
        <v>154</v>
      </c>
      <c r="C187" s="134"/>
      <c r="D187" s="135"/>
      <c r="E187" s="135"/>
      <c r="F187" s="136"/>
      <c r="G187" s="136"/>
      <c r="H187" s="136"/>
      <c r="I187" s="136"/>
      <c r="J187" s="136"/>
      <c r="K187" s="135"/>
    </row>
    <row r="188" spans="1:11" ht="12.75">
      <c r="A188" s="137"/>
      <c r="B188" s="138">
        <v>3</v>
      </c>
      <c r="C188" s="80" t="s">
        <v>80</v>
      </c>
      <c r="D188" s="139">
        <f aca="true" t="shared" si="18" ref="D188:J188">D189+D190</f>
        <v>7002.77</v>
      </c>
      <c r="E188" s="139">
        <f t="shared" si="18"/>
        <v>11100</v>
      </c>
      <c r="F188" s="140">
        <f t="shared" si="18"/>
        <v>2374</v>
      </c>
      <c r="G188" s="82">
        <f>H188-F188</f>
        <v>-700.96</v>
      </c>
      <c r="H188" s="83">
        <f>H189+H190</f>
        <v>1673.04</v>
      </c>
      <c r="I188" s="140">
        <f t="shared" si="18"/>
        <v>2124</v>
      </c>
      <c r="J188" s="83">
        <f t="shared" si="18"/>
        <v>2124</v>
      </c>
      <c r="K188" s="84">
        <f>(H188/F188)*100</f>
        <v>70.47346251053075</v>
      </c>
    </row>
    <row r="189" spans="1:11" ht="12.75">
      <c r="A189" s="137"/>
      <c r="B189" s="138">
        <v>31</v>
      </c>
      <c r="C189" s="80" t="s">
        <v>96</v>
      </c>
      <c r="D189" s="141">
        <v>7002.77</v>
      </c>
      <c r="E189" s="141">
        <v>9600</v>
      </c>
      <c r="F189" s="87">
        <v>1924.92</v>
      </c>
      <c r="G189" s="82">
        <f>H189-F189</f>
        <v>-305.8800000000001</v>
      </c>
      <c r="H189" s="87">
        <v>1619.04</v>
      </c>
      <c r="I189" s="142">
        <v>1924.92</v>
      </c>
      <c r="J189" s="142">
        <v>1924.92</v>
      </c>
      <c r="K189" s="84">
        <f>(H189/F189)*100</f>
        <v>84.1094694844461</v>
      </c>
    </row>
    <row r="190" spans="1:11" ht="12.75">
      <c r="A190" s="143"/>
      <c r="B190" s="138">
        <v>32</v>
      </c>
      <c r="C190" s="80" t="s">
        <v>81</v>
      </c>
      <c r="D190" s="141">
        <v>0</v>
      </c>
      <c r="E190" s="141">
        <v>1500</v>
      </c>
      <c r="F190" s="142">
        <v>449.08</v>
      </c>
      <c r="G190" s="82">
        <f>H190-F190</f>
        <v>-395.08</v>
      </c>
      <c r="H190" s="87">
        <v>54</v>
      </c>
      <c r="I190" s="142">
        <v>199.08</v>
      </c>
      <c r="J190" s="142">
        <v>199.08</v>
      </c>
      <c r="K190" s="84">
        <f>(H190/F190)*100</f>
        <v>12.024583593123719</v>
      </c>
    </row>
    <row r="191" spans="1:11" ht="12.75">
      <c r="A191" s="62" t="s">
        <v>155</v>
      </c>
      <c r="B191" s="63" t="s">
        <v>156</v>
      </c>
      <c r="C191" s="64"/>
      <c r="D191" s="89">
        <f>SUM(D193)</f>
        <v>594</v>
      </c>
      <c r="E191" s="89">
        <f aca="true" t="shared" si="19" ref="E191:J191">E193</f>
        <v>900</v>
      </c>
      <c r="F191" s="66">
        <f t="shared" si="19"/>
        <v>119.45</v>
      </c>
      <c r="G191" s="67">
        <f t="shared" si="19"/>
        <v>30.549999999999997</v>
      </c>
      <c r="H191" s="66">
        <f t="shared" si="19"/>
        <v>150</v>
      </c>
      <c r="I191" s="68">
        <f t="shared" si="19"/>
        <v>119.45</v>
      </c>
      <c r="J191" s="68">
        <f t="shared" si="19"/>
        <v>119.45</v>
      </c>
      <c r="K191" s="192">
        <f>(H191/F191)*100</f>
        <v>125.57555462536625</v>
      </c>
    </row>
    <row r="192" spans="1:11" ht="12.75">
      <c r="A192" s="71"/>
      <c r="B192" s="72" t="s">
        <v>151</v>
      </c>
      <c r="C192" s="90"/>
      <c r="D192" s="77"/>
      <c r="E192" s="77">
        <f>E193</f>
        <v>900</v>
      </c>
      <c r="F192" s="76"/>
      <c r="G192" s="76"/>
      <c r="H192" s="76"/>
      <c r="I192" s="76"/>
      <c r="J192" s="76"/>
      <c r="K192" s="77"/>
    </row>
    <row r="193" spans="1:11" ht="12.75">
      <c r="A193" s="78"/>
      <c r="B193" s="79">
        <v>3</v>
      </c>
      <c r="C193" s="80" t="s">
        <v>80</v>
      </c>
      <c r="D193" s="84">
        <f>D194</f>
        <v>594</v>
      </c>
      <c r="E193" s="84">
        <f>E194</f>
        <v>900</v>
      </c>
      <c r="F193" s="83">
        <f>F194</f>
        <v>119.45</v>
      </c>
      <c r="G193" s="82">
        <f>H193-F193</f>
        <v>30.549999999999997</v>
      </c>
      <c r="H193" s="83">
        <f>H194</f>
        <v>150</v>
      </c>
      <c r="I193" s="83">
        <f>I194</f>
        <v>119.45</v>
      </c>
      <c r="J193" s="83">
        <f>J194</f>
        <v>119.45</v>
      </c>
      <c r="K193" s="84">
        <f>(H193/F193)*100</f>
        <v>125.57555462536625</v>
      </c>
    </row>
    <row r="194" spans="1:11" ht="12.75">
      <c r="A194" s="78"/>
      <c r="B194" s="79">
        <v>32</v>
      </c>
      <c r="C194" s="80" t="s">
        <v>81</v>
      </c>
      <c r="D194" s="88">
        <v>594</v>
      </c>
      <c r="E194" s="88">
        <v>900</v>
      </c>
      <c r="F194" s="87">
        <v>119.45</v>
      </c>
      <c r="G194" s="82">
        <f>H194-F194</f>
        <v>30.549999999999997</v>
      </c>
      <c r="H194" s="87">
        <v>150</v>
      </c>
      <c r="I194" s="87">
        <v>119.45</v>
      </c>
      <c r="J194" s="87">
        <v>119.45</v>
      </c>
      <c r="K194" s="84">
        <f>(H194/F194)*100</f>
        <v>125.57555462536625</v>
      </c>
    </row>
    <row r="195" spans="1:11" ht="12.75">
      <c r="A195" s="62" t="s">
        <v>287</v>
      </c>
      <c r="B195" s="63" t="s">
        <v>288</v>
      </c>
      <c r="C195" s="64"/>
      <c r="D195" s="89">
        <f>SUM(D197)</f>
        <v>0</v>
      </c>
      <c r="E195" s="89">
        <f aca="true" t="shared" si="20" ref="E195:J195">E197</f>
        <v>0</v>
      </c>
      <c r="F195" s="66">
        <f t="shared" si="20"/>
        <v>36082.38</v>
      </c>
      <c r="G195" s="67">
        <f t="shared" si="20"/>
        <v>5917.620000000003</v>
      </c>
      <c r="H195" s="66">
        <f t="shared" si="20"/>
        <v>42000</v>
      </c>
      <c r="I195" s="68">
        <f t="shared" si="20"/>
        <v>0</v>
      </c>
      <c r="J195" s="68">
        <f t="shared" si="20"/>
        <v>0</v>
      </c>
      <c r="K195" s="192">
        <f>(H195/F195)*100</f>
        <v>116.40030397107952</v>
      </c>
    </row>
    <row r="196" spans="1:11" ht="12.75">
      <c r="A196" s="71"/>
      <c r="B196" s="72" t="s">
        <v>289</v>
      </c>
      <c r="C196" s="90"/>
      <c r="D196" s="77"/>
      <c r="E196" s="77">
        <f>E197</f>
        <v>0</v>
      </c>
      <c r="F196" s="76"/>
      <c r="G196" s="76"/>
      <c r="H196" s="76"/>
      <c r="I196" s="76"/>
      <c r="J196" s="76"/>
      <c r="K196" s="77"/>
    </row>
    <row r="197" spans="1:11" ht="12.75">
      <c r="A197" s="78"/>
      <c r="B197" s="79">
        <v>3</v>
      </c>
      <c r="C197" s="80" t="s">
        <v>80</v>
      </c>
      <c r="D197" s="88">
        <v>0</v>
      </c>
      <c r="E197" s="88">
        <v>0</v>
      </c>
      <c r="F197" s="182">
        <f>F198</f>
        <v>36082.38</v>
      </c>
      <c r="G197" s="82">
        <f>H197-F197</f>
        <v>5917.620000000003</v>
      </c>
      <c r="H197" s="181">
        <f>H198</f>
        <v>42000</v>
      </c>
      <c r="I197" s="87">
        <v>0</v>
      </c>
      <c r="J197" s="87">
        <v>0</v>
      </c>
      <c r="K197" s="84">
        <f>(H197/F197)*100</f>
        <v>116.40030397107952</v>
      </c>
    </row>
    <row r="198" spans="1:11" ht="12.75">
      <c r="A198" s="78"/>
      <c r="B198" s="79">
        <v>32</v>
      </c>
      <c r="C198" s="80" t="s">
        <v>81</v>
      </c>
      <c r="D198" s="88">
        <v>0</v>
      </c>
      <c r="E198" s="88">
        <v>0</v>
      </c>
      <c r="F198" s="87">
        <v>36082.38</v>
      </c>
      <c r="G198" s="82">
        <f>H198-F198</f>
        <v>5917.620000000003</v>
      </c>
      <c r="H198" s="87">
        <v>42000</v>
      </c>
      <c r="I198" s="87">
        <v>0</v>
      </c>
      <c r="J198" s="87">
        <v>0</v>
      </c>
      <c r="K198" s="84">
        <f>(H198/F198)*100</f>
        <v>116.40030397107952</v>
      </c>
    </row>
    <row r="199" spans="1:11" ht="12.75">
      <c r="A199" s="62" t="s">
        <v>290</v>
      </c>
      <c r="B199" s="63" t="s">
        <v>291</v>
      </c>
      <c r="C199" s="64"/>
      <c r="D199" s="89">
        <f>SUM(D201)</f>
        <v>0</v>
      </c>
      <c r="E199" s="89">
        <f>E201</f>
        <v>0</v>
      </c>
      <c r="F199" s="67">
        <f>F201</f>
        <v>410.32</v>
      </c>
      <c r="G199" s="67">
        <v>0</v>
      </c>
      <c r="H199" s="67">
        <f>H201</f>
        <v>410.32</v>
      </c>
      <c r="I199" s="68">
        <f>I201</f>
        <v>0</v>
      </c>
      <c r="J199" s="68">
        <f>J201</f>
        <v>0</v>
      </c>
      <c r="K199" s="192">
        <f>(H199/F199)*100</f>
        <v>100</v>
      </c>
    </row>
    <row r="200" spans="1:11" ht="12.75">
      <c r="A200" s="71"/>
      <c r="B200" s="416" t="s">
        <v>292</v>
      </c>
      <c r="C200" s="417"/>
      <c r="D200" s="417"/>
      <c r="E200" s="417"/>
      <c r="F200" s="76"/>
      <c r="G200" s="76"/>
      <c r="H200" s="76"/>
      <c r="I200" s="76"/>
      <c r="J200" s="76"/>
      <c r="K200" s="77"/>
    </row>
    <row r="201" spans="1:11" ht="12.75">
      <c r="A201" s="78"/>
      <c r="B201" s="79">
        <v>3</v>
      </c>
      <c r="C201" s="80" t="s">
        <v>80</v>
      </c>
      <c r="D201" s="88">
        <v>0</v>
      </c>
      <c r="E201" s="88">
        <v>0</v>
      </c>
      <c r="F201" s="84">
        <f>F202</f>
        <v>410.32</v>
      </c>
      <c r="G201" s="82">
        <f>H201-F201</f>
        <v>0</v>
      </c>
      <c r="H201" s="182">
        <f>H202</f>
        <v>410.32</v>
      </c>
      <c r="I201" s="87">
        <v>0</v>
      </c>
      <c r="J201" s="87">
        <v>0</v>
      </c>
      <c r="K201" s="84">
        <f>(H201/F201)*100</f>
        <v>100</v>
      </c>
    </row>
    <row r="202" spans="1:11" ht="12.75">
      <c r="A202" s="78"/>
      <c r="B202" s="79">
        <v>38</v>
      </c>
      <c r="C202" s="80" t="s">
        <v>293</v>
      </c>
      <c r="D202" s="88">
        <v>0</v>
      </c>
      <c r="E202" s="88">
        <v>0</v>
      </c>
      <c r="F202" s="87">
        <v>410.32</v>
      </c>
      <c r="G202" s="82">
        <f>H202-F202</f>
        <v>0</v>
      </c>
      <c r="H202" s="87">
        <v>410.32</v>
      </c>
      <c r="I202" s="87">
        <v>0</v>
      </c>
      <c r="J202" s="87">
        <v>0</v>
      </c>
      <c r="K202" s="84">
        <f>(H202/F202)*100</f>
        <v>100</v>
      </c>
    </row>
    <row r="203" spans="1:11" ht="12.75">
      <c r="A203" s="62" t="s">
        <v>157</v>
      </c>
      <c r="B203" s="63" t="s">
        <v>158</v>
      </c>
      <c r="C203" s="126"/>
      <c r="D203" s="127">
        <f>D205</f>
        <v>6050</v>
      </c>
      <c r="E203" s="127">
        <v>0</v>
      </c>
      <c r="F203" s="128">
        <v>0</v>
      </c>
      <c r="G203" s="128"/>
      <c r="H203" s="128"/>
      <c r="I203" s="128">
        <f>I205</f>
        <v>0</v>
      </c>
      <c r="J203" s="68">
        <f>J205</f>
        <v>0</v>
      </c>
      <c r="K203" s="192">
        <v>0</v>
      </c>
    </row>
    <row r="204" spans="1:11" ht="12.75">
      <c r="A204" s="71"/>
      <c r="B204" s="72" t="s">
        <v>159</v>
      </c>
      <c r="C204" s="90"/>
      <c r="D204" s="77"/>
      <c r="E204" s="77"/>
      <c r="F204" s="76"/>
      <c r="G204" s="76"/>
      <c r="H204" s="76"/>
      <c r="I204" s="76"/>
      <c r="J204" s="76"/>
      <c r="K204" s="77"/>
    </row>
    <row r="205" spans="1:11" ht="12.75">
      <c r="A205" s="113"/>
      <c r="B205" s="114">
        <v>3</v>
      </c>
      <c r="C205" s="118" t="s">
        <v>80</v>
      </c>
      <c r="D205" s="115">
        <f>D206</f>
        <v>6050</v>
      </c>
      <c r="E205" s="115">
        <v>0</v>
      </c>
      <c r="F205" s="181">
        <v>0</v>
      </c>
      <c r="G205" s="181"/>
      <c r="H205" s="181"/>
      <c r="I205" s="83">
        <f>I206</f>
        <v>0</v>
      </c>
      <c r="J205" s="83">
        <f>J206</f>
        <v>0</v>
      </c>
      <c r="K205" s="84">
        <v>0</v>
      </c>
    </row>
    <row r="206" spans="1:11" ht="12.75">
      <c r="A206" s="78"/>
      <c r="B206" s="79">
        <v>32</v>
      </c>
      <c r="C206" s="80" t="s">
        <v>81</v>
      </c>
      <c r="D206" s="88">
        <v>6050</v>
      </c>
      <c r="E206" s="88">
        <v>0</v>
      </c>
      <c r="F206" s="87">
        <v>0</v>
      </c>
      <c r="G206" s="87"/>
      <c r="H206" s="87"/>
      <c r="I206" s="87">
        <v>0</v>
      </c>
      <c r="J206" s="87">
        <v>0</v>
      </c>
      <c r="K206" s="88">
        <v>0</v>
      </c>
    </row>
    <row r="207" spans="1:11" ht="12.75">
      <c r="A207" s="144" t="s">
        <v>160</v>
      </c>
      <c r="B207" s="145" t="s">
        <v>161</v>
      </c>
      <c r="C207" s="146"/>
      <c r="D207" s="70">
        <f>D209</f>
        <v>0</v>
      </c>
      <c r="E207" s="70">
        <f>E209</f>
        <v>79827.5</v>
      </c>
      <c r="F207" s="185">
        <f>F209+F212</f>
        <v>13341.640000000001</v>
      </c>
      <c r="G207" s="344">
        <v>0</v>
      </c>
      <c r="H207" s="185">
        <f>H209+H212</f>
        <v>13341.640000000001</v>
      </c>
      <c r="I207" s="69">
        <f>I209</f>
        <v>0</v>
      </c>
      <c r="J207" s="68">
        <f>J210</f>
        <v>0</v>
      </c>
      <c r="K207" s="192">
        <f>(H207/F207)*100</f>
        <v>100</v>
      </c>
    </row>
    <row r="208" spans="1:11" ht="12.75">
      <c r="A208" s="71"/>
      <c r="B208" s="72" t="s">
        <v>307</v>
      </c>
      <c r="C208" s="90"/>
      <c r="D208" s="77"/>
      <c r="E208" s="77"/>
      <c r="F208" s="76"/>
      <c r="G208" s="76"/>
      <c r="H208" s="76"/>
      <c r="I208" s="76"/>
      <c r="J208" s="76"/>
      <c r="K208" s="77"/>
    </row>
    <row r="209" spans="1:11" ht="12.75">
      <c r="A209" s="147"/>
      <c r="B209" s="117">
        <v>4</v>
      </c>
      <c r="C209" s="80" t="s">
        <v>87</v>
      </c>
      <c r="D209" s="119">
        <f>D210</f>
        <v>0</v>
      </c>
      <c r="E209" s="115">
        <f>E210</f>
        <v>79827.5</v>
      </c>
      <c r="F209" s="183">
        <f>F210</f>
        <v>12694.62</v>
      </c>
      <c r="G209" s="82">
        <f>H209-F209</f>
        <v>0</v>
      </c>
      <c r="H209" s="183">
        <f>H210</f>
        <v>12694.62</v>
      </c>
      <c r="I209" s="83">
        <f>I210</f>
        <v>0</v>
      </c>
      <c r="J209" s="83">
        <f>J210</f>
        <v>0</v>
      </c>
      <c r="K209" s="84">
        <f>(H209/F209)*100</f>
        <v>100</v>
      </c>
    </row>
    <row r="210" spans="1:11" ht="12.75">
      <c r="A210" s="147"/>
      <c r="B210" s="117">
        <v>42</v>
      </c>
      <c r="C210" s="80" t="s">
        <v>88</v>
      </c>
      <c r="D210" s="119">
        <v>0</v>
      </c>
      <c r="E210" s="119">
        <v>79827.5</v>
      </c>
      <c r="F210" s="87">
        <v>12694.62</v>
      </c>
      <c r="G210" s="82">
        <f>H210-F210</f>
        <v>0</v>
      </c>
      <c r="H210" s="87">
        <v>12694.62</v>
      </c>
      <c r="I210" s="120">
        <v>0</v>
      </c>
      <c r="J210" s="120">
        <v>0</v>
      </c>
      <c r="K210" s="84">
        <f>(H210/F210)*100</f>
        <v>100</v>
      </c>
    </row>
    <row r="211" spans="1:11" ht="12.75">
      <c r="A211" s="332"/>
      <c r="B211" s="327" t="s">
        <v>308</v>
      </c>
      <c r="C211" s="328"/>
      <c r="D211" s="329"/>
      <c r="E211" s="329"/>
      <c r="F211" s="331"/>
      <c r="G211" s="331"/>
      <c r="H211" s="331"/>
      <c r="I211" s="331"/>
      <c r="J211" s="331"/>
      <c r="K211" s="329"/>
    </row>
    <row r="212" spans="1:11" ht="12.75">
      <c r="A212" s="147"/>
      <c r="B212" s="117">
        <v>4</v>
      </c>
      <c r="C212" s="80" t="s">
        <v>87</v>
      </c>
      <c r="D212" s="119"/>
      <c r="E212" s="119"/>
      <c r="F212" s="87">
        <f>F213</f>
        <v>647.02</v>
      </c>
      <c r="G212" s="82">
        <f>H212-F212</f>
        <v>0</v>
      </c>
      <c r="H212" s="87">
        <f>H213</f>
        <v>647.02</v>
      </c>
      <c r="I212" s="120"/>
      <c r="J212" s="120"/>
      <c r="K212" s="84">
        <f>(H212/F212)*100</f>
        <v>100</v>
      </c>
    </row>
    <row r="213" spans="1:11" ht="12.75">
      <c r="A213" s="147"/>
      <c r="B213" s="117">
        <v>42</v>
      </c>
      <c r="C213" s="80" t="s">
        <v>88</v>
      </c>
      <c r="D213" s="119"/>
      <c r="E213" s="119"/>
      <c r="F213" s="87">
        <v>647.02</v>
      </c>
      <c r="G213" s="82">
        <f>H213-F213</f>
        <v>0</v>
      </c>
      <c r="H213" s="87">
        <v>647.02</v>
      </c>
      <c r="I213" s="120"/>
      <c r="J213" s="120"/>
      <c r="K213" s="84">
        <f>(H213/F213)*100</f>
        <v>100</v>
      </c>
    </row>
    <row r="214" spans="1:11" ht="12.75">
      <c r="A214" s="94">
        <v>2401</v>
      </c>
      <c r="B214" s="56" t="s">
        <v>162</v>
      </c>
      <c r="C214" s="57"/>
      <c r="D214" s="95">
        <f>D215+D219</f>
        <v>494809.19</v>
      </c>
      <c r="E214" s="95">
        <f>E215</f>
        <v>142453.86</v>
      </c>
      <c r="F214" s="95">
        <f>F215</f>
        <v>17000</v>
      </c>
      <c r="G214" s="96">
        <f>G215</f>
        <v>2740.8899999999994</v>
      </c>
      <c r="H214" s="96">
        <f>H215</f>
        <v>19740.89</v>
      </c>
      <c r="I214" s="96">
        <f>I215+I219</f>
        <v>0</v>
      </c>
      <c r="J214" s="96">
        <f>J215+J219</f>
        <v>0</v>
      </c>
      <c r="K214" s="61">
        <f>(H214/F214)*100</f>
        <v>116.12288235294118</v>
      </c>
    </row>
    <row r="215" spans="1:11" ht="12.75">
      <c r="A215" s="148" t="s">
        <v>163</v>
      </c>
      <c r="B215" s="149" t="s">
        <v>164</v>
      </c>
      <c r="C215" s="126"/>
      <c r="D215" s="89">
        <f>D217</f>
        <v>494809.19</v>
      </c>
      <c r="E215" s="89">
        <f>E217</f>
        <v>142453.86</v>
      </c>
      <c r="F215" s="68">
        <f>F217</f>
        <v>17000</v>
      </c>
      <c r="G215" s="67">
        <f>G217</f>
        <v>2740.8899999999994</v>
      </c>
      <c r="H215" s="68">
        <f>H217</f>
        <v>19740.89</v>
      </c>
      <c r="I215" s="68">
        <f>I221</f>
        <v>0</v>
      </c>
      <c r="J215" s="68">
        <f>J217</f>
        <v>0</v>
      </c>
      <c r="K215" s="192">
        <f>(H215/F215)*100</f>
        <v>116.12288235294118</v>
      </c>
    </row>
    <row r="216" spans="1:11" ht="12.75">
      <c r="A216" s="71"/>
      <c r="B216" s="72" t="s">
        <v>154</v>
      </c>
      <c r="C216" s="90"/>
      <c r="D216" s="77"/>
      <c r="E216" s="77"/>
      <c r="F216" s="76"/>
      <c r="G216" s="76"/>
      <c r="H216" s="76"/>
      <c r="I216" s="76"/>
      <c r="J216" s="76"/>
      <c r="K216" s="77"/>
    </row>
    <row r="217" spans="1:11" ht="12.75">
      <c r="A217" s="78"/>
      <c r="B217" s="79">
        <v>3</v>
      </c>
      <c r="C217" s="80" t="s">
        <v>165</v>
      </c>
      <c r="D217" s="84">
        <f>D218</f>
        <v>494809.19</v>
      </c>
      <c r="E217" s="84">
        <f>E218</f>
        <v>142453.86</v>
      </c>
      <c r="F217" s="84">
        <f>F218</f>
        <v>17000</v>
      </c>
      <c r="G217" s="82">
        <f>H217-F217</f>
        <v>2740.8899999999994</v>
      </c>
      <c r="H217" s="87">
        <f>H218</f>
        <v>19740.89</v>
      </c>
      <c r="I217" s="87">
        <v>0</v>
      </c>
      <c r="J217" s="83">
        <f>J218</f>
        <v>0</v>
      </c>
      <c r="K217" s="84">
        <f>(H217/F217)*100</f>
        <v>116.12288235294118</v>
      </c>
    </row>
    <row r="218" spans="1:11" ht="12.75">
      <c r="A218" s="78"/>
      <c r="B218" s="79">
        <v>32</v>
      </c>
      <c r="C218" s="80" t="s">
        <v>81</v>
      </c>
      <c r="D218" s="88">
        <v>494809.19</v>
      </c>
      <c r="E218" s="88">
        <v>142453.86</v>
      </c>
      <c r="F218" s="87">
        <v>17000</v>
      </c>
      <c r="G218" s="82">
        <f>H218-F218</f>
        <v>2740.8899999999994</v>
      </c>
      <c r="H218" s="87">
        <v>19740.89</v>
      </c>
      <c r="I218" s="87">
        <v>0</v>
      </c>
      <c r="J218" s="87">
        <v>0</v>
      </c>
      <c r="K218" s="84">
        <f>(H218/F218)*100</f>
        <v>116.12288235294118</v>
      </c>
    </row>
    <row r="219" spans="1:11" ht="12.75">
      <c r="A219" s="148" t="s">
        <v>166</v>
      </c>
      <c r="B219" s="149" t="s">
        <v>167</v>
      </c>
      <c r="C219" s="126"/>
      <c r="D219" s="127">
        <v>0</v>
      </c>
      <c r="E219" s="127">
        <v>0</v>
      </c>
      <c r="F219" s="184">
        <v>0</v>
      </c>
      <c r="G219" s="184"/>
      <c r="H219" s="184"/>
      <c r="I219" s="128">
        <f>I221</f>
        <v>0</v>
      </c>
      <c r="J219" s="68">
        <f>J221</f>
        <v>0</v>
      </c>
      <c r="K219" s="192">
        <v>0</v>
      </c>
    </row>
    <row r="220" spans="1:11" ht="12.75">
      <c r="A220" s="71"/>
      <c r="B220" s="72" t="s">
        <v>168</v>
      </c>
      <c r="C220" s="90"/>
      <c r="D220" s="77"/>
      <c r="E220" s="77"/>
      <c r="F220" s="121"/>
      <c r="G220" s="121"/>
      <c r="H220" s="121"/>
      <c r="I220" s="76"/>
      <c r="J220" s="76"/>
      <c r="K220" s="77"/>
    </row>
    <row r="221" spans="1:11" ht="12.75">
      <c r="A221" s="78"/>
      <c r="B221" s="79">
        <v>3</v>
      </c>
      <c r="C221" s="80" t="s">
        <v>80</v>
      </c>
      <c r="D221" s="84">
        <v>0</v>
      </c>
      <c r="E221" s="84">
        <v>0</v>
      </c>
      <c r="F221" s="83">
        <v>0</v>
      </c>
      <c r="G221" s="83"/>
      <c r="H221" s="83"/>
      <c r="I221" s="83">
        <f>I222</f>
        <v>0</v>
      </c>
      <c r="J221" s="83">
        <f>J222</f>
        <v>0</v>
      </c>
      <c r="K221" s="84">
        <v>0</v>
      </c>
    </row>
    <row r="222" spans="1:11" ht="12.75">
      <c r="A222" s="78"/>
      <c r="B222" s="79">
        <v>32</v>
      </c>
      <c r="C222" s="80" t="s">
        <v>81</v>
      </c>
      <c r="D222" s="88">
        <v>0</v>
      </c>
      <c r="E222" s="88">
        <v>0</v>
      </c>
      <c r="F222" s="87">
        <v>0</v>
      </c>
      <c r="G222" s="87"/>
      <c r="H222" s="87"/>
      <c r="I222" s="87">
        <v>0</v>
      </c>
      <c r="J222" s="87">
        <v>0</v>
      </c>
      <c r="K222" s="88">
        <v>0</v>
      </c>
    </row>
    <row r="223" spans="1:11" ht="12.75">
      <c r="A223" s="150">
        <v>2403</v>
      </c>
      <c r="B223" s="151" t="s">
        <v>169</v>
      </c>
      <c r="C223" s="57"/>
      <c r="D223" s="95">
        <f>D224</f>
        <v>10650</v>
      </c>
      <c r="E223" s="95">
        <f>E224</f>
        <v>7500</v>
      </c>
      <c r="F223" s="97"/>
      <c r="G223" s="97"/>
      <c r="H223" s="97"/>
      <c r="I223" s="96">
        <f>I224</f>
        <v>0</v>
      </c>
      <c r="J223" s="96">
        <f>J224</f>
        <v>0</v>
      </c>
      <c r="K223" s="61" t="e">
        <f>(H223/F223)*100</f>
        <v>#DIV/0!</v>
      </c>
    </row>
    <row r="224" spans="1:11" ht="12.75">
      <c r="A224" s="148" t="s">
        <v>170</v>
      </c>
      <c r="B224" s="149" t="s">
        <v>171</v>
      </c>
      <c r="C224" s="126"/>
      <c r="D224" s="127">
        <f>D226</f>
        <v>10650</v>
      </c>
      <c r="E224" s="127">
        <f>E226</f>
        <v>7500</v>
      </c>
      <c r="F224" s="184">
        <f>F226</f>
        <v>0</v>
      </c>
      <c r="G224" s="184"/>
      <c r="H224" s="184"/>
      <c r="I224" s="128">
        <f>I226</f>
        <v>0</v>
      </c>
      <c r="J224" s="68">
        <v>0</v>
      </c>
      <c r="K224" s="192">
        <v>0</v>
      </c>
    </row>
    <row r="225" spans="1:11" ht="12.75">
      <c r="A225" s="71"/>
      <c r="B225" s="72" t="s">
        <v>172</v>
      </c>
      <c r="C225" s="90"/>
      <c r="D225" s="111"/>
      <c r="E225" s="111"/>
      <c r="F225" s="152"/>
      <c r="G225" s="152"/>
      <c r="H225" s="152"/>
      <c r="I225" s="76"/>
      <c r="J225" s="76"/>
      <c r="K225" s="77"/>
    </row>
    <row r="226" spans="1:11" ht="12.75">
      <c r="A226" s="78"/>
      <c r="B226" s="79">
        <v>4</v>
      </c>
      <c r="C226" s="80" t="s">
        <v>87</v>
      </c>
      <c r="D226" s="84">
        <f>D227</f>
        <v>10650</v>
      </c>
      <c r="E226" s="84">
        <f>E227</f>
        <v>7500</v>
      </c>
      <c r="F226" s="83">
        <v>0</v>
      </c>
      <c r="G226" s="83"/>
      <c r="H226" s="83"/>
      <c r="I226" s="83">
        <v>0</v>
      </c>
      <c r="J226" s="83">
        <v>0</v>
      </c>
      <c r="K226" s="84">
        <v>0</v>
      </c>
    </row>
    <row r="227" spans="1:11" ht="14.25" customHeight="1">
      <c r="A227" s="78"/>
      <c r="B227" s="79">
        <v>41</v>
      </c>
      <c r="C227" s="80" t="s">
        <v>173</v>
      </c>
      <c r="D227" s="88">
        <v>10650</v>
      </c>
      <c r="E227" s="88">
        <v>7500</v>
      </c>
      <c r="F227" s="87">
        <v>0</v>
      </c>
      <c r="G227" s="87"/>
      <c r="H227" s="87"/>
      <c r="I227" s="83">
        <v>0</v>
      </c>
      <c r="J227" s="83">
        <v>0</v>
      </c>
      <c r="K227" s="84">
        <v>0</v>
      </c>
    </row>
    <row r="228" spans="1:11" ht="12.75" hidden="1">
      <c r="A228" s="28"/>
      <c r="B228" s="28"/>
      <c r="C228" s="28"/>
      <c r="D228" s="28"/>
      <c r="E228" s="28"/>
      <c r="F228" s="28"/>
      <c r="G228" s="28"/>
      <c r="H228" s="28"/>
      <c r="I228" s="28"/>
      <c r="J228" s="153"/>
      <c r="K228" s="80"/>
    </row>
    <row r="229" spans="1:11" ht="12.75" hidden="1">
      <c r="A229" s="28"/>
      <c r="B229" s="28"/>
      <c r="C229" s="28"/>
      <c r="D229" s="28"/>
      <c r="E229" s="28"/>
      <c r="F229" s="28"/>
      <c r="G229" s="28"/>
      <c r="H229" s="28"/>
      <c r="I229" s="28"/>
      <c r="J229" s="153"/>
      <c r="K229" s="80"/>
    </row>
    <row r="230" spans="1:11" ht="12.75" hidden="1">
      <c r="A230" s="28"/>
      <c r="B230" s="28"/>
      <c r="C230" s="28"/>
      <c r="D230" s="28"/>
      <c r="E230" s="28"/>
      <c r="F230" s="28"/>
      <c r="G230" s="28"/>
      <c r="H230" s="28"/>
      <c r="I230" s="28"/>
      <c r="J230" s="153"/>
      <c r="K230" s="80"/>
    </row>
    <row r="231" spans="1:11" ht="12.75" hidden="1">
      <c r="A231" s="28"/>
      <c r="B231" s="28"/>
      <c r="C231" s="28"/>
      <c r="D231" s="28"/>
      <c r="E231" s="28"/>
      <c r="F231" s="28"/>
      <c r="G231" s="28"/>
      <c r="H231" s="28"/>
      <c r="I231" s="28"/>
      <c r="J231" s="153"/>
      <c r="K231" s="80"/>
    </row>
    <row r="232" spans="1:11" ht="12.75" hidden="1">
      <c r="A232" s="28"/>
      <c r="B232" s="28"/>
      <c r="C232" s="28"/>
      <c r="D232" s="28"/>
      <c r="E232" s="28"/>
      <c r="F232" s="28"/>
      <c r="G232" s="28"/>
      <c r="H232" s="28"/>
      <c r="I232" s="28"/>
      <c r="J232" s="153"/>
      <c r="K232" s="80"/>
    </row>
    <row r="233" spans="1:11" ht="12.75" hidden="1">
      <c r="A233" s="28"/>
      <c r="B233" s="28"/>
      <c r="C233" s="28"/>
      <c r="D233" s="28"/>
      <c r="E233" s="28"/>
      <c r="F233" s="28"/>
      <c r="G233" s="28"/>
      <c r="H233" s="28"/>
      <c r="I233" s="28"/>
      <c r="J233" s="153"/>
      <c r="K233" s="80"/>
    </row>
    <row r="234" spans="1:11" ht="12.75" hidden="1">
      <c r="A234" s="28"/>
      <c r="B234" s="28"/>
      <c r="C234" s="28"/>
      <c r="D234" s="28"/>
      <c r="E234" s="28"/>
      <c r="F234" s="28"/>
      <c r="G234" s="28"/>
      <c r="H234" s="28"/>
      <c r="I234" s="28"/>
      <c r="J234" s="153"/>
      <c r="K234" s="80"/>
    </row>
    <row r="235" spans="1:11" ht="12.75" hidden="1">
      <c r="A235" s="28"/>
      <c r="B235" s="28"/>
      <c r="C235" s="28"/>
      <c r="D235" s="28"/>
      <c r="E235" s="28"/>
      <c r="F235" s="28"/>
      <c r="G235" s="28"/>
      <c r="H235" s="28"/>
      <c r="I235" s="28"/>
      <c r="J235" s="153"/>
      <c r="K235" s="80"/>
    </row>
    <row r="236" spans="1:11" ht="12.75" hidden="1">
      <c r="A236" s="28"/>
      <c r="B236" s="28"/>
      <c r="C236" s="28"/>
      <c r="D236" s="28"/>
      <c r="E236" s="28"/>
      <c r="F236" s="28"/>
      <c r="G236" s="28"/>
      <c r="H236" s="28"/>
      <c r="I236" s="28"/>
      <c r="J236" s="153"/>
      <c r="K236" s="80"/>
    </row>
    <row r="237" spans="1:11" ht="12.75" hidden="1">
      <c r="A237" s="78"/>
      <c r="B237" s="79"/>
      <c r="C237" s="80"/>
      <c r="D237" s="88"/>
      <c r="E237" s="88"/>
      <c r="F237" s="87"/>
      <c r="G237" s="87"/>
      <c r="H237" s="87"/>
      <c r="I237" s="87"/>
      <c r="J237" s="87"/>
      <c r="K237" s="88"/>
    </row>
    <row r="238" spans="1:11" ht="12.75" hidden="1">
      <c r="A238" s="78"/>
      <c r="B238" s="79"/>
      <c r="C238" s="80"/>
      <c r="D238" s="88"/>
      <c r="E238" s="88"/>
      <c r="F238" s="87"/>
      <c r="G238" s="87"/>
      <c r="H238" s="87"/>
      <c r="I238" s="87"/>
      <c r="J238" s="87"/>
      <c r="K238" s="88"/>
    </row>
    <row r="239" spans="1:11" ht="12.75">
      <c r="A239" s="150">
        <v>2405</v>
      </c>
      <c r="B239" s="151" t="s">
        <v>174</v>
      </c>
      <c r="C239" s="57"/>
      <c r="D239" s="95">
        <f aca="true" t="shared" si="21" ref="D239:J239">D240</f>
        <v>36127.54</v>
      </c>
      <c r="E239" s="95">
        <f t="shared" si="21"/>
        <v>150915.75</v>
      </c>
      <c r="F239" s="97">
        <f>F240+F270+F274</f>
        <v>16645.16</v>
      </c>
      <c r="G239" s="97">
        <f>G240+G270+G274</f>
        <v>6054.76</v>
      </c>
      <c r="H239" s="97">
        <f>H240+H270+H274</f>
        <v>22699.920000000002</v>
      </c>
      <c r="I239" s="96">
        <f t="shared" si="21"/>
        <v>15236.58</v>
      </c>
      <c r="J239" s="96">
        <f t="shared" si="21"/>
        <v>15236.58</v>
      </c>
      <c r="K239" s="61">
        <f>(H239/F239)*100</f>
        <v>136.37549894383713</v>
      </c>
    </row>
    <row r="240" spans="1:11" ht="12.75">
      <c r="A240" s="148" t="s">
        <v>175</v>
      </c>
      <c r="B240" s="149" t="s">
        <v>176</v>
      </c>
      <c r="C240" s="126"/>
      <c r="D240" s="89">
        <f>D242+D248+D251+D255+D258+D261+D268</f>
        <v>36127.54</v>
      </c>
      <c r="E240" s="89">
        <f>E242+E248+E251+E255+E258+E261+E268</f>
        <v>150915.75</v>
      </c>
      <c r="F240" s="68">
        <f>F242+F248+F251+F255+F258+F261+F268+F245</f>
        <v>15236.58</v>
      </c>
      <c r="G240" s="67">
        <f>G242+G248+G251+G255+G258+G261+G268</f>
        <v>5312.16</v>
      </c>
      <c r="H240" s="68">
        <f>H242+H245+H248+H251+H255+H258+H261+H268</f>
        <v>20548.74</v>
      </c>
      <c r="I240" s="68">
        <f>I242+I248+I251+I255+I258+I261</f>
        <v>15236.58</v>
      </c>
      <c r="J240" s="68">
        <f>J242+J248+J251+J255+J258+J261</f>
        <v>15236.58</v>
      </c>
      <c r="K240" s="192">
        <f>(H240/F240)*100</f>
        <v>134.86451684039332</v>
      </c>
    </row>
    <row r="241" spans="1:11" ht="12.75">
      <c r="A241" s="71"/>
      <c r="B241" s="72" t="s">
        <v>177</v>
      </c>
      <c r="C241" s="90"/>
      <c r="D241" s="77"/>
      <c r="E241" s="77"/>
      <c r="F241" s="76"/>
      <c r="G241" s="76"/>
      <c r="H241" s="76"/>
      <c r="I241" s="76"/>
      <c r="J241" s="76"/>
      <c r="K241" s="77"/>
    </row>
    <row r="242" spans="1:11" ht="12.75">
      <c r="A242" s="78"/>
      <c r="B242" s="79">
        <v>4</v>
      </c>
      <c r="C242" s="80" t="s">
        <v>87</v>
      </c>
      <c r="D242" s="84">
        <f>D243</f>
        <v>0</v>
      </c>
      <c r="E242" s="84">
        <f>E243</f>
        <v>16300</v>
      </c>
      <c r="F242" s="83">
        <f>F243</f>
        <v>1942.72</v>
      </c>
      <c r="G242" s="82">
        <f>H242-F242</f>
        <v>0.009999999999990905</v>
      </c>
      <c r="H242" s="87">
        <f>H243</f>
        <v>1942.73</v>
      </c>
      <c r="I242" s="83">
        <f>I243</f>
        <v>2163.37</v>
      </c>
      <c r="J242" s="83">
        <f>J243</f>
        <v>2163.37</v>
      </c>
      <c r="K242" s="84">
        <f>(H242/F242)*100</f>
        <v>100.00051474221709</v>
      </c>
    </row>
    <row r="243" spans="1:11" ht="12.75">
      <c r="A243" s="78"/>
      <c r="B243" s="79">
        <v>42</v>
      </c>
      <c r="C243" s="80" t="s">
        <v>88</v>
      </c>
      <c r="D243" s="88">
        <v>0</v>
      </c>
      <c r="E243" s="88">
        <v>16300</v>
      </c>
      <c r="F243" s="87">
        <v>1942.72</v>
      </c>
      <c r="G243" s="82">
        <f>H243-F243</f>
        <v>0.009999999999990905</v>
      </c>
      <c r="H243" s="87">
        <v>1942.73</v>
      </c>
      <c r="I243" s="87">
        <v>2163.37</v>
      </c>
      <c r="J243" s="87">
        <v>2163.37</v>
      </c>
      <c r="K243" s="84">
        <f>(H243/F243)*100</f>
        <v>100.00051474221709</v>
      </c>
    </row>
    <row r="244" spans="1:11" ht="12.75">
      <c r="A244" s="332"/>
      <c r="B244" s="327" t="s">
        <v>322</v>
      </c>
      <c r="C244" s="328"/>
      <c r="D244" s="329"/>
      <c r="E244" s="329"/>
      <c r="F244" s="331"/>
      <c r="G244" s="331"/>
      <c r="H244" s="331"/>
      <c r="I244" s="331"/>
      <c r="J244" s="331"/>
      <c r="K244" s="329"/>
    </row>
    <row r="245" spans="1:11" ht="12.75">
      <c r="A245" s="159"/>
      <c r="B245" s="160">
        <v>4</v>
      </c>
      <c r="C245" s="80" t="s">
        <v>87</v>
      </c>
      <c r="D245" s="163"/>
      <c r="E245" s="163"/>
      <c r="F245" s="164">
        <f>F246</f>
        <v>220.65</v>
      </c>
      <c r="G245" s="82">
        <f>H245-F245</f>
        <v>0</v>
      </c>
      <c r="H245" s="87">
        <f>H246</f>
        <v>220.65</v>
      </c>
      <c r="I245" s="164"/>
      <c r="J245" s="87"/>
      <c r="K245" s="88"/>
    </row>
    <row r="246" spans="1:11" ht="12.75">
      <c r="A246" s="159"/>
      <c r="B246" s="160">
        <v>42</v>
      </c>
      <c r="C246" s="80" t="s">
        <v>88</v>
      </c>
      <c r="D246" s="163"/>
      <c r="E246" s="163"/>
      <c r="F246" s="164">
        <v>220.65</v>
      </c>
      <c r="G246" s="82">
        <f>H246-F246</f>
        <v>0</v>
      </c>
      <c r="H246" s="164">
        <v>220.65</v>
      </c>
      <c r="I246" s="164"/>
      <c r="J246" s="87"/>
      <c r="K246" s="88"/>
    </row>
    <row r="247" spans="1:11" ht="12.75">
      <c r="A247" s="154"/>
      <c r="B247" s="155" t="s">
        <v>178</v>
      </c>
      <c r="C247" s="156"/>
      <c r="D247" s="157"/>
      <c r="E247" s="157"/>
      <c r="F247" s="158"/>
      <c r="G247" s="158"/>
      <c r="H247" s="158"/>
      <c r="I247" s="158"/>
      <c r="J247" s="76"/>
      <c r="K247" s="77"/>
    </row>
    <row r="248" spans="1:11" ht="12.75">
      <c r="A248" s="159"/>
      <c r="B248" s="160">
        <v>4</v>
      </c>
      <c r="C248" s="80" t="s">
        <v>87</v>
      </c>
      <c r="D248" s="161">
        <f>SUM(D249)</f>
        <v>0</v>
      </c>
      <c r="E248" s="161">
        <f>E249</f>
        <v>3500</v>
      </c>
      <c r="F248" s="162">
        <f>F249</f>
        <v>464.53</v>
      </c>
      <c r="G248" s="82">
        <f>H248-F248</f>
        <v>1800.0000000000002</v>
      </c>
      <c r="H248" s="87">
        <f>H249</f>
        <v>2264.53</v>
      </c>
      <c r="I248" s="83">
        <f>I249</f>
        <v>464.53</v>
      </c>
      <c r="J248" s="83">
        <f>J249</f>
        <v>464.53</v>
      </c>
      <c r="K248" s="84">
        <f>(H248/F248)*100</f>
        <v>487.4884291649625</v>
      </c>
    </row>
    <row r="249" spans="1:11" ht="12.75">
      <c r="A249" s="159"/>
      <c r="B249" s="160">
        <v>42</v>
      </c>
      <c r="C249" s="80" t="s">
        <v>88</v>
      </c>
      <c r="D249" s="163">
        <v>0</v>
      </c>
      <c r="E249" s="163">
        <v>3500</v>
      </c>
      <c r="F249" s="87">
        <v>464.53</v>
      </c>
      <c r="G249" s="82">
        <f>H249-F249</f>
        <v>1800.0000000000002</v>
      </c>
      <c r="H249" s="164">
        <v>2264.53</v>
      </c>
      <c r="I249" s="164">
        <v>464.53</v>
      </c>
      <c r="J249" s="87">
        <v>464.53</v>
      </c>
      <c r="K249" s="84">
        <f>(H249/F249)*100</f>
        <v>487.4884291649625</v>
      </c>
    </row>
    <row r="250" spans="1:11" ht="12.75">
      <c r="A250" s="154"/>
      <c r="B250" s="155" t="s">
        <v>179</v>
      </c>
      <c r="C250" s="156"/>
      <c r="D250" s="157"/>
      <c r="E250" s="157"/>
      <c r="F250" s="158"/>
      <c r="G250" s="158"/>
      <c r="H250" s="158"/>
      <c r="I250" s="158"/>
      <c r="J250" s="76"/>
      <c r="K250" s="77"/>
    </row>
    <row r="251" spans="1:11" ht="12.75">
      <c r="A251" s="159"/>
      <c r="B251" s="160">
        <v>4</v>
      </c>
      <c r="C251" s="80" t="s">
        <v>87</v>
      </c>
      <c r="D251" s="161">
        <f>D252+D253</f>
        <v>2000</v>
      </c>
      <c r="E251" s="161">
        <f>E252+E253</f>
        <v>14000</v>
      </c>
      <c r="F251" s="162">
        <f>F253</f>
        <v>265.45</v>
      </c>
      <c r="G251" s="82">
        <f>H251-F251</f>
        <v>37.55000000000001</v>
      </c>
      <c r="H251" s="87">
        <f>H253</f>
        <v>303</v>
      </c>
      <c r="I251" s="162">
        <f>I252+I253</f>
        <v>265.45</v>
      </c>
      <c r="J251" s="83">
        <f>J252+J253</f>
        <v>265.45</v>
      </c>
      <c r="K251" s="84">
        <f>(H251/F251)*100</f>
        <v>114.14579016763986</v>
      </c>
    </row>
    <row r="252" spans="1:11" ht="12.75">
      <c r="A252" s="159"/>
      <c r="B252" s="160">
        <v>41</v>
      </c>
      <c r="C252" s="123" t="s">
        <v>180</v>
      </c>
      <c r="D252" s="163">
        <v>0</v>
      </c>
      <c r="E252" s="163">
        <v>2000</v>
      </c>
      <c r="F252" s="87">
        <v>0</v>
      </c>
      <c r="G252" s="164"/>
      <c r="H252" s="164"/>
      <c r="I252" s="164">
        <v>0</v>
      </c>
      <c r="J252" s="87">
        <v>0</v>
      </c>
      <c r="K252" s="84">
        <v>0</v>
      </c>
    </row>
    <row r="253" spans="1:11" ht="12.75">
      <c r="A253" s="159"/>
      <c r="B253" s="160">
        <v>42</v>
      </c>
      <c r="C253" s="80" t="s">
        <v>88</v>
      </c>
      <c r="D253" s="163">
        <v>2000</v>
      </c>
      <c r="E253" s="163">
        <v>12000</v>
      </c>
      <c r="F253" s="164">
        <v>265.45</v>
      </c>
      <c r="G253" s="82">
        <f>H253-F253</f>
        <v>37.55000000000001</v>
      </c>
      <c r="H253" s="164">
        <v>303</v>
      </c>
      <c r="I253" s="164">
        <v>265.45</v>
      </c>
      <c r="J253" s="87">
        <v>265.45</v>
      </c>
      <c r="K253" s="84">
        <f>(H253/F253)*100</f>
        <v>114.14579016763986</v>
      </c>
    </row>
    <row r="254" spans="1:11" ht="12.75">
      <c r="A254" s="154"/>
      <c r="B254" s="155" t="s">
        <v>113</v>
      </c>
      <c r="C254" s="156"/>
      <c r="D254" s="157"/>
      <c r="E254" s="157"/>
      <c r="F254" s="158"/>
      <c r="G254" s="158"/>
      <c r="H254" s="158"/>
      <c r="I254" s="158"/>
      <c r="J254" s="76"/>
      <c r="K254" s="77"/>
    </row>
    <row r="255" spans="1:11" ht="12.75">
      <c r="A255" s="165"/>
      <c r="B255" s="166">
        <v>4</v>
      </c>
      <c r="C255" s="80" t="s">
        <v>87</v>
      </c>
      <c r="D255" s="167">
        <f>D256</f>
        <v>600</v>
      </c>
      <c r="E255" s="167">
        <f>E256</f>
        <v>41000</v>
      </c>
      <c r="F255" s="168">
        <f>F256</f>
        <v>5441.64</v>
      </c>
      <c r="G255" s="82">
        <f>H255-F255</f>
        <v>17.279999999999745</v>
      </c>
      <c r="H255" s="168">
        <f>H256</f>
        <v>5458.92</v>
      </c>
      <c r="I255" s="162">
        <f>I256</f>
        <v>5441.64</v>
      </c>
      <c r="J255" s="83">
        <f>J256</f>
        <v>5441.64</v>
      </c>
      <c r="K255" s="84">
        <f>(H255/F255)*100</f>
        <v>100.31755132643836</v>
      </c>
    </row>
    <row r="256" spans="1:11" ht="12.75">
      <c r="A256" s="165"/>
      <c r="B256" s="166">
        <v>42</v>
      </c>
      <c r="C256" s="80" t="s">
        <v>88</v>
      </c>
      <c r="D256" s="169">
        <v>600</v>
      </c>
      <c r="E256" s="169">
        <v>41000</v>
      </c>
      <c r="F256" s="87">
        <v>5441.64</v>
      </c>
      <c r="G256" s="82">
        <f>H256-F256</f>
        <v>17.279999999999745</v>
      </c>
      <c r="H256" s="164">
        <v>5458.92</v>
      </c>
      <c r="I256" s="170">
        <v>5441.64</v>
      </c>
      <c r="J256" s="120">
        <v>5441.64</v>
      </c>
      <c r="K256" s="84">
        <f>(H256/F256)*100</f>
        <v>100.31755132643836</v>
      </c>
    </row>
    <row r="257" spans="1:11" ht="12.75">
      <c r="A257" s="154"/>
      <c r="B257" s="155" t="s">
        <v>181</v>
      </c>
      <c r="C257" s="156"/>
      <c r="D257" s="157"/>
      <c r="E257" s="157"/>
      <c r="F257" s="158"/>
      <c r="G257" s="158"/>
      <c r="H257" s="158"/>
      <c r="I257" s="158"/>
      <c r="J257" s="76"/>
      <c r="K257" s="77"/>
    </row>
    <row r="258" spans="1:11" ht="12.75">
      <c r="A258" s="165"/>
      <c r="B258" s="166">
        <v>4</v>
      </c>
      <c r="C258" s="80" t="s">
        <v>87</v>
      </c>
      <c r="D258" s="167">
        <f>D259</f>
        <v>508.51</v>
      </c>
      <c r="E258" s="167">
        <f>E259</f>
        <v>31000</v>
      </c>
      <c r="F258" s="168">
        <f>F259</f>
        <v>4114.41</v>
      </c>
      <c r="G258" s="82">
        <f>H258-F258</f>
        <v>190.05000000000018</v>
      </c>
      <c r="H258" s="168">
        <f>H259</f>
        <v>4304.46</v>
      </c>
      <c r="I258" s="162">
        <f>I259</f>
        <v>4114.41</v>
      </c>
      <c r="J258" s="83">
        <f>J259</f>
        <v>4114.41</v>
      </c>
      <c r="K258" s="84">
        <f>(H258/F258)*100</f>
        <v>104.61913129707541</v>
      </c>
    </row>
    <row r="259" spans="1:11" ht="12.75">
      <c r="A259" s="165"/>
      <c r="B259" s="166">
        <v>42</v>
      </c>
      <c r="C259" s="80" t="s">
        <v>88</v>
      </c>
      <c r="D259" s="169">
        <v>508.51</v>
      </c>
      <c r="E259" s="169">
        <v>31000</v>
      </c>
      <c r="F259" s="87">
        <v>4114.41</v>
      </c>
      <c r="G259" s="82">
        <f>H259-F259</f>
        <v>190.05000000000018</v>
      </c>
      <c r="H259" s="164">
        <v>4304.46</v>
      </c>
      <c r="I259" s="170">
        <v>4114.41</v>
      </c>
      <c r="J259" s="120">
        <v>4114.41</v>
      </c>
      <c r="K259" s="84">
        <f>(H259/F259)*100</f>
        <v>104.61913129707541</v>
      </c>
    </row>
    <row r="260" spans="1:11" ht="12.75">
      <c r="A260" s="171"/>
      <c r="B260" s="172" t="s">
        <v>90</v>
      </c>
      <c r="C260" s="173"/>
      <c r="D260" s="174"/>
      <c r="E260" s="174"/>
      <c r="F260" s="175"/>
      <c r="G260" s="175"/>
      <c r="H260" s="175"/>
      <c r="I260" s="175"/>
      <c r="J260" s="76"/>
      <c r="K260" s="77"/>
    </row>
    <row r="261" spans="1:11" ht="12.75">
      <c r="A261" s="159"/>
      <c r="B261" s="160">
        <v>4</v>
      </c>
      <c r="C261" s="123" t="s">
        <v>182</v>
      </c>
      <c r="D261" s="161">
        <f>D262+D263</f>
        <v>30519.03</v>
      </c>
      <c r="E261" s="161">
        <f>E263</f>
        <v>26000</v>
      </c>
      <c r="F261" s="162">
        <f>F263</f>
        <v>2787.18</v>
      </c>
      <c r="G261" s="82">
        <f>H261-F261</f>
        <v>67.26999999999998</v>
      </c>
      <c r="H261" s="168">
        <f>H263</f>
        <v>2854.45</v>
      </c>
      <c r="I261" s="162">
        <f>I263</f>
        <v>2787.18</v>
      </c>
      <c r="J261" s="83">
        <f>J263</f>
        <v>2787.18</v>
      </c>
      <c r="K261" s="84">
        <f>(H261/F261)*100</f>
        <v>102.41355061388214</v>
      </c>
    </row>
    <row r="262" spans="1:11" ht="12.75">
      <c r="A262" s="159"/>
      <c r="B262" s="160">
        <v>41</v>
      </c>
      <c r="C262" s="123" t="s">
        <v>180</v>
      </c>
      <c r="D262" s="163">
        <v>9990</v>
      </c>
      <c r="E262" s="163">
        <v>0</v>
      </c>
      <c r="F262" s="87">
        <v>0</v>
      </c>
      <c r="G262" s="164"/>
      <c r="H262" s="164"/>
      <c r="I262" s="164">
        <v>0</v>
      </c>
      <c r="J262" s="87">
        <v>0</v>
      </c>
      <c r="K262" s="88">
        <v>0</v>
      </c>
    </row>
    <row r="263" spans="1:11" ht="12.75">
      <c r="A263" s="159"/>
      <c r="B263" s="160">
        <v>42</v>
      </c>
      <c r="C263" s="123" t="s">
        <v>131</v>
      </c>
      <c r="D263" s="163">
        <v>20529.03</v>
      </c>
      <c r="E263" s="163">
        <v>26000</v>
      </c>
      <c r="F263" s="164">
        <v>2787.18</v>
      </c>
      <c r="G263" s="82">
        <f>H263-F263</f>
        <v>67.26999999999998</v>
      </c>
      <c r="H263" s="164">
        <v>2854.45</v>
      </c>
      <c r="I263" s="164">
        <v>2787.18</v>
      </c>
      <c r="J263" s="87">
        <v>2787.18</v>
      </c>
      <c r="K263" s="84">
        <f>(H263/F263)*100</f>
        <v>102.41355061388214</v>
      </c>
    </row>
    <row r="264" spans="1:11" ht="12.75">
      <c r="A264" s="171"/>
      <c r="B264" s="406" t="s">
        <v>319</v>
      </c>
      <c r="C264" s="407"/>
      <c r="D264" s="407"/>
      <c r="E264" s="407"/>
      <c r="F264" s="175"/>
      <c r="G264" s="175"/>
      <c r="H264" s="175"/>
      <c r="I264" s="175"/>
      <c r="J264" s="76"/>
      <c r="K264" s="77"/>
    </row>
    <row r="265" spans="1:11" ht="12.75">
      <c r="A265" s="159"/>
      <c r="B265" s="160">
        <v>4</v>
      </c>
      <c r="C265" s="123" t="s">
        <v>182</v>
      </c>
      <c r="D265" s="161">
        <v>0</v>
      </c>
      <c r="E265" s="161">
        <v>0</v>
      </c>
      <c r="F265" s="83">
        <v>0</v>
      </c>
      <c r="G265" s="162"/>
      <c r="H265" s="162"/>
      <c r="I265" s="162">
        <v>0</v>
      </c>
      <c r="J265" s="83">
        <v>0</v>
      </c>
      <c r="K265" s="84">
        <v>0</v>
      </c>
    </row>
    <row r="266" spans="1:11" ht="12.75">
      <c r="A266" s="159"/>
      <c r="B266" s="160">
        <v>42</v>
      </c>
      <c r="C266" s="123" t="s">
        <v>131</v>
      </c>
      <c r="D266" s="163">
        <v>0</v>
      </c>
      <c r="E266" s="163">
        <v>0</v>
      </c>
      <c r="F266" s="87">
        <v>0</v>
      </c>
      <c r="G266" s="164"/>
      <c r="H266" s="164"/>
      <c r="I266" s="164">
        <v>0</v>
      </c>
      <c r="J266" s="87">
        <v>0</v>
      </c>
      <c r="K266" s="88">
        <v>0</v>
      </c>
    </row>
    <row r="267" spans="1:11" ht="12.75">
      <c r="A267" s="71"/>
      <c r="B267" s="72" t="s">
        <v>172</v>
      </c>
      <c r="C267" s="90"/>
      <c r="D267" s="111"/>
      <c r="E267" s="111"/>
      <c r="F267" s="112"/>
      <c r="G267" s="112"/>
      <c r="H267" s="112"/>
      <c r="I267" s="76"/>
      <c r="J267" s="76"/>
      <c r="K267" s="77"/>
    </row>
    <row r="268" spans="1:11" ht="12.75">
      <c r="A268" s="118"/>
      <c r="B268" s="118">
        <v>4</v>
      </c>
      <c r="C268" s="80" t="s">
        <v>88</v>
      </c>
      <c r="D268" s="115">
        <f>D269</f>
        <v>2500</v>
      </c>
      <c r="E268" s="115">
        <f>E269</f>
        <v>19115.75</v>
      </c>
      <c r="F268" s="83">
        <v>0</v>
      </c>
      <c r="G268" s="82">
        <f>H268-F268</f>
        <v>3200</v>
      </c>
      <c r="H268" s="83">
        <f>H269</f>
        <v>3200</v>
      </c>
      <c r="I268" s="116">
        <v>0</v>
      </c>
      <c r="J268" s="116">
        <v>0</v>
      </c>
      <c r="K268" s="84">
        <v>0</v>
      </c>
    </row>
    <row r="269" spans="1:18" ht="12.75">
      <c r="A269" s="118"/>
      <c r="B269" s="118">
        <v>42</v>
      </c>
      <c r="C269" s="80" t="s">
        <v>88</v>
      </c>
      <c r="D269" s="119">
        <v>2500</v>
      </c>
      <c r="E269" s="119">
        <v>19115.75</v>
      </c>
      <c r="F269" s="87">
        <v>0</v>
      </c>
      <c r="G269" s="82">
        <f>H269-F269</f>
        <v>3200</v>
      </c>
      <c r="H269" s="87">
        <v>3200</v>
      </c>
      <c r="I269" s="120">
        <v>0</v>
      </c>
      <c r="J269" s="120">
        <v>0</v>
      </c>
      <c r="K269" s="84">
        <v>0</v>
      </c>
      <c r="R269" s="123"/>
    </row>
    <row r="270" spans="1:11" ht="12.75">
      <c r="A270" s="148" t="s">
        <v>183</v>
      </c>
      <c r="B270" s="149" t="s">
        <v>184</v>
      </c>
      <c r="C270" s="126"/>
      <c r="D270" s="89">
        <v>0</v>
      </c>
      <c r="E270" s="89">
        <v>0</v>
      </c>
      <c r="F270" s="68">
        <v>0</v>
      </c>
      <c r="G270" s="67">
        <f>G272</f>
        <v>320</v>
      </c>
      <c r="H270" s="68">
        <f>H272</f>
        <v>320</v>
      </c>
      <c r="I270" s="68">
        <f>I272+I279+I282+I286+I289+I292</f>
        <v>0</v>
      </c>
      <c r="J270" s="68">
        <f>J272+J279+J282+J286+J289+J292</f>
        <v>0</v>
      </c>
      <c r="K270" s="192">
        <v>0</v>
      </c>
    </row>
    <row r="271" spans="1:11" ht="12.75">
      <c r="A271" s="71"/>
      <c r="B271" s="72" t="s">
        <v>143</v>
      </c>
      <c r="C271" s="90"/>
      <c r="D271" s="77"/>
      <c r="E271" s="77"/>
      <c r="F271" s="76"/>
      <c r="G271" s="76"/>
      <c r="H271" s="76"/>
      <c r="I271" s="76"/>
      <c r="J271" s="76"/>
      <c r="K271" s="77"/>
    </row>
    <row r="272" spans="1:11" ht="12.75">
      <c r="A272" s="78"/>
      <c r="B272" s="79">
        <v>4</v>
      </c>
      <c r="C272" s="80" t="s">
        <v>87</v>
      </c>
      <c r="D272" s="84">
        <f>D273</f>
        <v>0</v>
      </c>
      <c r="E272" s="84">
        <f>E273</f>
        <v>0</v>
      </c>
      <c r="F272" s="83">
        <v>0</v>
      </c>
      <c r="G272" s="82">
        <f>H272-F272</f>
        <v>320</v>
      </c>
      <c r="H272" s="83">
        <f>H273</f>
        <v>320</v>
      </c>
      <c r="I272" s="83">
        <f>I273</f>
        <v>0</v>
      </c>
      <c r="J272" s="83">
        <f>J273</f>
        <v>0</v>
      </c>
      <c r="K272" s="84">
        <v>0</v>
      </c>
    </row>
    <row r="273" spans="1:11" ht="12.75">
      <c r="A273" s="78"/>
      <c r="B273" s="79">
        <v>42</v>
      </c>
      <c r="C273" s="80" t="s">
        <v>88</v>
      </c>
      <c r="D273" s="88">
        <v>0</v>
      </c>
      <c r="E273" s="88">
        <v>0</v>
      </c>
      <c r="F273" s="87">
        <v>0</v>
      </c>
      <c r="G273" s="82">
        <f>H273-F273</f>
        <v>320</v>
      </c>
      <c r="H273" s="87">
        <v>320</v>
      </c>
      <c r="I273" s="87">
        <v>0</v>
      </c>
      <c r="J273" s="87">
        <v>0</v>
      </c>
      <c r="K273" s="84">
        <v>0</v>
      </c>
    </row>
    <row r="274" spans="1:11" ht="12.75">
      <c r="A274" s="148" t="s">
        <v>294</v>
      </c>
      <c r="B274" s="149" t="s">
        <v>295</v>
      </c>
      <c r="C274" s="126"/>
      <c r="D274" s="89">
        <v>0</v>
      </c>
      <c r="E274" s="89">
        <v>0</v>
      </c>
      <c r="F274" s="68">
        <f>F276</f>
        <v>1408.58</v>
      </c>
      <c r="G274" s="67">
        <f>G276</f>
        <v>422.60000000000014</v>
      </c>
      <c r="H274" s="68">
        <f>H276</f>
        <v>1831.18</v>
      </c>
      <c r="I274" s="68">
        <f>I276+I283+I286+I290+I293+I296</f>
        <v>0</v>
      </c>
      <c r="J274" s="68">
        <f>J276+J283+J286+J290+J293+J296</f>
        <v>0</v>
      </c>
      <c r="K274" s="192">
        <f>(H274/F274)*100</f>
        <v>130.00184583055275</v>
      </c>
    </row>
    <row r="275" spans="1:11" ht="12.75">
      <c r="A275" s="71"/>
      <c r="B275" s="72" t="s">
        <v>296</v>
      </c>
      <c r="C275" s="90"/>
      <c r="D275" s="77"/>
      <c r="E275" s="77"/>
      <c r="F275" s="76"/>
      <c r="G275" s="76"/>
      <c r="H275" s="76"/>
      <c r="I275" s="76"/>
      <c r="J275" s="76"/>
      <c r="K275" s="77"/>
    </row>
    <row r="276" spans="1:11" ht="12.75">
      <c r="A276" s="78"/>
      <c r="B276" s="79">
        <v>4</v>
      </c>
      <c r="C276" s="80" t="s">
        <v>87</v>
      </c>
      <c r="D276" s="84">
        <f>D277</f>
        <v>0</v>
      </c>
      <c r="E276" s="84">
        <f>E277</f>
        <v>0</v>
      </c>
      <c r="F276" s="83">
        <f>F277</f>
        <v>1408.58</v>
      </c>
      <c r="G276" s="82">
        <f>H276-F276</f>
        <v>422.60000000000014</v>
      </c>
      <c r="H276" s="83">
        <f>H277</f>
        <v>1831.18</v>
      </c>
      <c r="I276" s="83">
        <f>I277</f>
        <v>0</v>
      </c>
      <c r="J276" s="83">
        <f>J277</f>
        <v>0</v>
      </c>
      <c r="K276" s="84">
        <v>0</v>
      </c>
    </row>
    <row r="277" spans="1:11" ht="12.75">
      <c r="A277" s="78"/>
      <c r="B277" s="79">
        <v>42</v>
      </c>
      <c r="C277" s="80" t="s">
        <v>88</v>
      </c>
      <c r="D277" s="88">
        <v>0</v>
      </c>
      <c r="E277" s="88">
        <v>0</v>
      </c>
      <c r="F277" s="87">
        <v>1408.58</v>
      </c>
      <c r="G277" s="82">
        <f>H277-F277</f>
        <v>422.60000000000014</v>
      </c>
      <c r="H277" s="87">
        <v>1831.18</v>
      </c>
      <c r="I277" s="87">
        <v>0</v>
      </c>
      <c r="J277" s="87">
        <v>0</v>
      </c>
      <c r="K277" s="88">
        <v>0</v>
      </c>
    </row>
    <row r="278" spans="1:11" ht="12.75">
      <c r="A278" s="151">
        <v>9211</v>
      </c>
      <c r="B278" s="151" t="s">
        <v>187</v>
      </c>
      <c r="C278" s="57"/>
      <c r="D278" s="95">
        <f aca="true" t="shared" si="22" ref="D278:J278">D279</f>
        <v>52458.29</v>
      </c>
      <c r="E278" s="95">
        <f t="shared" si="22"/>
        <v>112236.86</v>
      </c>
      <c r="F278" s="97">
        <f t="shared" si="22"/>
        <v>20016</v>
      </c>
      <c r="G278" s="97">
        <f t="shared" si="22"/>
        <v>-1835.5300000000007</v>
      </c>
      <c r="H278" s="97">
        <f t="shared" si="22"/>
        <v>18180.47</v>
      </c>
      <c r="I278" s="96">
        <f t="shared" si="22"/>
        <v>0</v>
      </c>
      <c r="J278" s="96">
        <f t="shared" si="22"/>
        <v>0</v>
      </c>
      <c r="K278" s="61">
        <f>(H278/F278)*100</f>
        <v>90.8296862509992</v>
      </c>
    </row>
    <row r="279" spans="1:11" ht="12.75">
      <c r="A279" s="148" t="s">
        <v>188</v>
      </c>
      <c r="B279" s="63" t="s">
        <v>189</v>
      </c>
      <c r="C279" s="126"/>
      <c r="D279" s="89">
        <f>D281+D285</f>
        <v>52458.29</v>
      </c>
      <c r="E279" s="89">
        <f>E281+E285</f>
        <v>112236.86</v>
      </c>
      <c r="F279" s="68">
        <f>F281+F285</f>
        <v>20016</v>
      </c>
      <c r="G279" s="67">
        <f>G281+G285</f>
        <v>-1835.5300000000007</v>
      </c>
      <c r="H279" s="68">
        <f>H281+H285</f>
        <v>18180.47</v>
      </c>
      <c r="I279" s="68">
        <f>I281</f>
        <v>0</v>
      </c>
      <c r="J279" s="68">
        <f>J281</f>
        <v>0</v>
      </c>
      <c r="K279" s="192">
        <f>(H279/F279)*100</f>
        <v>90.8296862509992</v>
      </c>
    </row>
    <row r="280" spans="1:11" ht="12.75">
      <c r="A280" s="71"/>
      <c r="B280" s="72" t="s">
        <v>172</v>
      </c>
      <c r="C280" s="90"/>
      <c r="D280" s="111"/>
      <c r="E280" s="111"/>
      <c r="F280" s="112"/>
      <c r="G280" s="112"/>
      <c r="H280" s="112"/>
      <c r="I280" s="76"/>
      <c r="J280" s="76"/>
      <c r="K280" s="77"/>
    </row>
    <row r="281" spans="1:11" ht="12.75">
      <c r="A281" s="118"/>
      <c r="B281" s="118">
        <v>3</v>
      </c>
      <c r="C281" s="118" t="s">
        <v>80</v>
      </c>
      <c r="D281" s="115">
        <f>D282+D283</f>
        <v>28629.25</v>
      </c>
      <c r="E281" s="115">
        <f>E282+E283</f>
        <v>18014.699999999997</v>
      </c>
      <c r="F281" s="116">
        <f>F282+F283</f>
        <v>7252</v>
      </c>
      <c r="G281" s="82">
        <f>H281-F281</f>
        <v>-1835.5200000000004</v>
      </c>
      <c r="H281" s="116">
        <f>H282+H283</f>
        <v>5416.48</v>
      </c>
      <c r="I281" s="116">
        <v>0</v>
      </c>
      <c r="J281" s="116">
        <v>0</v>
      </c>
      <c r="K281" s="84">
        <f>(H281/F281)*100</f>
        <v>74.68946497517925</v>
      </c>
    </row>
    <row r="282" spans="1:11" ht="12.75">
      <c r="A282" s="118"/>
      <c r="B282" s="118">
        <v>31</v>
      </c>
      <c r="C282" s="118" t="s">
        <v>96</v>
      </c>
      <c r="D282" s="119">
        <v>26840.03</v>
      </c>
      <c r="E282" s="119">
        <v>14138.21</v>
      </c>
      <c r="F282" s="87">
        <v>5284.66</v>
      </c>
      <c r="G282" s="91">
        <v>752.4000000000005</v>
      </c>
      <c r="H282" s="87">
        <v>4930.7</v>
      </c>
      <c r="I282" s="120">
        <v>0</v>
      </c>
      <c r="J282" s="120">
        <v>0</v>
      </c>
      <c r="K282" s="84">
        <f>(H282/F282)*100</f>
        <v>93.30212350463417</v>
      </c>
    </row>
    <row r="283" spans="1:11" ht="12.75">
      <c r="A283" s="118"/>
      <c r="B283" s="118">
        <v>32</v>
      </c>
      <c r="C283" s="118" t="s">
        <v>185</v>
      </c>
      <c r="D283" s="119">
        <v>1789.22</v>
      </c>
      <c r="E283" s="119">
        <v>3876.49</v>
      </c>
      <c r="F283" s="120">
        <v>1967.34</v>
      </c>
      <c r="G283" s="82">
        <f>H283-F283</f>
        <v>-1481.56</v>
      </c>
      <c r="H283" s="321">
        <v>485.78</v>
      </c>
      <c r="I283" s="120">
        <v>0</v>
      </c>
      <c r="J283" s="120">
        <v>0</v>
      </c>
      <c r="K283" s="84">
        <f>(H283/F283)*100</f>
        <v>24.69222401821749</v>
      </c>
    </row>
    <row r="284" spans="1:11" ht="12.75">
      <c r="A284" s="71"/>
      <c r="B284" s="72" t="s">
        <v>186</v>
      </c>
      <c r="C284" s="90"/>
      <c r="D284" s="111"/>
      <c r="E284" s="111"/>
      <c r="F284" s="112"/>
      <c r="G284" s="112"/>
      <c r="H284" s="112"/>
      <c r="I284" s="76"/>
      <c r="J284" s="76"/>
      <c r="K284" s="77"/>
    </row>
    <row r="285" spans="1:11" ht="12.75">
      <c r="A285" s="118"/>
      <c r="B285" s="118">
        <v>3</v>
      </c>
      <c r="C285" s="118" t="s">
        <v>80</v>
      </c>
      <c r="D285" s="115">
        <f>D286+D287</f>
        <v>23829.04</v>
      </c>
      <c r="E285" s="115">
        <f>E286+E287</f>
        <v>94222.16</v>
      </c>
      <c r="F285" s="116">
        <f>F286+F287</f>
        <v>12764</v>
      </c>
      <c r="G285" s="82">
        <f>H285-F285</f>
        <v>-0.010000000000218279</v>
      </c>
      <c r="H285" s="116">
        <f>H286+H287</f>
        <v>12763.99</v>
      </c>
      <c r="I285" s="116">
        <v>0</v>
      </c>
      <c r="J285" s="116">
        <f>J286</f>
        <v>0</v>
      </c>
      <c r="K285" s="84">
        <f>(H285/F285)*100</f>
        <v>99.99992165465372</v>
      </c>
    </row>
    <row r="286" spans="1:11" ht="12.75">
      <c r="A286" s="118"/>
      <c r="B286" s="118">
        <v>31</v>
      </c>
      <c r="C286" s="118" t="s">
        <v>96</v>
      </c>
      <c r="D286" s="119">
        <v>20738.61</v>
      </c>
      <c r="E286" s="119">
        <v>84995.62</v>
      </c>
      <c r="F286" s="87">
        <v>9968.85</v>
      </c>
      <c r="G286" s="82">
        <f>H286-F286</f>
        <v>0</v>
      </c>
      <c r="H286" s="87">
        <v>9968.85</v>
      </c>
      <c r="I286" s="120">
        <v>0</v>
      </c>
      <c r="J286" s="120">
        <v>0</v>
      </c>
      <c r="K286" s="84">
        <f>(H286/F286)*100</f>
        <v>100</v>
      </c>
    </row>
    <row r="287" spans="1:11" ht="12.75">
      <c r="A287" s="118"/>
      <c r="B287" s="118">
        <v>32</v>
      </c>
      <c r="C287" s="118" t="s">
        <v>185</v>
      </c>
      <c r="D287" s="119">
        <v>3090.43</v>
      </c>
      <c r="E287" s="119">
        <v>9226.54</v>
      </c>
      <c r="F287" s="83">
        <v>2795.15</v>
      </c>
      <c r="G287" s="82">
        <f>H287-F287</f>
        <v>-0.010000000000218279</v>
      </c>
      <c r="H287" s="321">
        <v>2795.14</v>
      </c>
      <c r="I287" s="120">
        <v>0</v>
      </c>
      <c r="J287" s="120">
        <v>0</v>
      </c>
      <c r="K287" s="84">
        <f>(H287/F287)*100</f>
        <v>99.99964223744699</v>
      </c>
    </row>
    <row r="288" spans="1:11" ht="12.75">
      <c r="A288" s="151">
        <v>9212</v>
      </c>
      <c r="B288" s="151" t="s">
        <v>324</v>
      </c>
      <c r="C288" s="57"/>
      <c r="D288" s="95">
        <f>D289</f>
        <v>0</v>
      </c>
      <c r="E288" s="95">
        <f>E289</f>
        <v>0</v>
      </c>
      <c r="F288" s="97">
        <f>F291+F295</f>
        <v>0</v>
      </c>
      <c r="G288" s="97">
        <f>G289</f>
        <v>7790</v>
      </c>
      <c r="H288" s="97">
        <f>H289</f>
        <v>7790</v>
      </c>
      <c r="I288" s="96">
        <f>I289</f>
        <v>0</v>
      </c>
      <c r="J288" s="96">
        <f>J289</f>
        <v>0</v>
      </c>
      <c r="K288" s="61">
        <v>0</v>
      </c>
    </row>
    <row r="289" spans="1:11" ht="12.75">
      <c r="A289" s="148" t="s">
        <v>323</v>
      </c>
      <c r="B289" s="63" t="s">
        <v>189</v>
      </c>
      <c r="C289" s="126"/>
      <c r="D289" s="89">
        <f aca="true" t="shared" si="23" ref="D289:J289">D291+D295</f>
        <v>0</v>
      </c>
      <c r="E289" s="89">
        <f t="shared" si="23"/>
        <v>0</v>
      </c>
      <c r="F289" s="68">
        <f t="shared" si="23"/>
        <v>0</v>
      </c>
      <c r="G289" s="67">
        <f>G291+G295</f>
        <v>7790</v>
      </c>
      <c r="H289" s="68">
        <f>H291+H295</f>
        <v>7790</v>
      </c>
      <c r="I289" s="68">
        <f t="shared" si="23"/>
        <v>0</v>
      </c>
      <c r="J289" s="68">
        <f t="shared" si="23"/>
        <v>0</v>
      </c>
      <c r="K289" s="192">
        <v>0</v>
      </c>
    </row>
    <row r="290" spans="1:11" ht="12.75">
      <c r="A290" s="71"/>
      <c r="B290" s="72" t="s">
        <v>172</v>
      </c>
      <c r="C290" s="90"/>
      <c r="D290" s="111"/>
      <c r="E290" s="111"/>
      <c r="F290" s="112"/>
      <c r="G290" s="112"/>
      <c r="H290" s="112"/>
      <c r="I290" s="76"/>
      <c r="J290" s="76"/>
      <c r="K290" s="77"/>
    </row>
    <row r="291" spans="1:11" ht="12.75">
      <c r="A291" s="118"/>
      <c r="B291" s="118">
        <v>3</v>
      </c>
      <c r="C291" s="118" t="s">
        <v>80</v>
      </c>
      <c r="D291" s="115">
        <f aca="true" t="shared" si="24" ref="D291:J291">D292+D293</f>
        <v>0</v>
      </c>
      <c r="E291" s="115">
        <f t="shared" si="24"/>
        <v>0</v>
      </c>
      <c r="F291" s="116"/>
      <c r="G291" s="82">
        <f>H291-F291</f>
        <v>2726.5</v>
      </c>
      <c r="H291" s="116">
        <f>H292+H293</f>
        <v>2726.5</v>
      </c>
      <c r="I291" s="116">
        <f t="shared" si="24"/>
        <v>0</v>
      </c>
      <c r="J291" s="116">
        <f t="shared" si="24"/>
        <v>0</v>
      </c>
      <c r="K291" s="84">
        <v>0</v>
      </c>
    </row>
    <row r="292" spans="1:11" ht="12.75">
      <c r="A292" s="118"/>
      <c r="B292" s="118">
        <v>31</v>
      </c>
      <c r="C292" s="118" t="s">
        <v>96</v>
      </c>
      <c r="D292" s="119">
        <v>0</v>
      </c>
      <c r="E292" s="119">
        <v>0</v>
      </c>
      <c r="F292" s="87"/>
      <c r="G292" s="82">
        <f>H292-F292</f>
        <v>2365.97</v>
      </c>
      <c r="H292" s="87">
        <v>2365.97</v>
      </c>
      <c r="I292" s="120">
        <v>0</v>
      </c>
      <c r="J292" s="120">
        <v>0</v>
      </c>
      <c r="K292" s="84">
        <v>0</v>
      </c>
    </row>
    <row r="293" spans="1:11" ht="12.75">
      <c r="A293" s="118"/>
      <c r="B293" s="118">
        <v>32</v>
      </c>
      <c r="C293" s="118" t="s">
        <v>185</v>
      </c>
      <c r="D293" s="119">
        <v>0</v>
      </c>
      <c r="E293" s="119">
        <v>0</v>
      </c>
      <c r="F293" s="120"/>
      <c r="G293" s="82">
        <f>H293-F293</f>
        <v>360.53</v>
      </c>
      <c r="H293" s="120">
        <v>360.53</v>
      </c>
      <c r="I293" s="120">
        <v>0</v>
      </c>
      <c r="J293" s="120">
        <v>0</v>
      </c>
      <c r="K293" s="84">
        <v>0</v>
      </c>
    </row>
    <row r="294" spans="1:11" ht="12.75">
      <c r="A294" s="71"/>
      <c r="B294" s="72" t="s">
        <v>186</v>
      </c>
      <c r="C294" s="90"/>
      <c r="D294" s="111"/>
      <c r="E294" s="111"/>
      <c r="F294" s="112"/>
      <c r="G294" s="112"/>
      <c r="H294" s="112"/>
      <c r="I294" s="76"/>
      <c r="J294" s="76"/>
      <c r="K294" s="77"/>
    </row>
    <row r="295" spans="1:11" ht="12.75">
      <c r="A295" s="118"/>
      <c r="B295" s="118">
        <v>3</v>
      </c>
      <c r="C295" s="118" t="s">
        <v>80</v>
      </c>
      <c r="D295" s="115">
        <f aca="true" t="shared" si="25" ref="D295:J295">D296+D297</f>
        <v>0</v>
      </c>
      <c r="E295" s="115">
        <f t="shared" si="25"/>
        <v>0</v>
      </c>
      <c r="F295" s="116"/>
      <c r="G295" s="82">
        <f>H295-F295</f>
        <v>5063.5</v>
      </c>
      <c r="H295" s="116">
        <f>H296+H297</f>
        <v>5063.5</v>
      </c>
      <c r="I295" s="116">
        <f t="shared" si="25"/>
        <v>0</v>
      </c>
      <c r="J295" s="116">
        <f t="shared" si="25"/>
        <v>0</v>
      </c>
      <c r="K295" s="84">
        <v>0</v>
      </c>
    </row>
    <row r="296" spans="1:11" ht="12.75">
      <c r="A296" s="118"/>
      <c r="B296" s="118">
        <v>31</v>
      </c>
      <c r="C296" s="118" t="s">
        <v>96</v>
      </c>
      <c r="D296" s="119">
        <v>0</v>
      </c>
      <c r="E296" s="119">
        <v>0</v>
      </c>
      <c r="F296" s="87"/>
      <c r="G296" s="82">
        <f>H296-F296</f>
        <v>4828.5</v>
      </c>
      <c r="H296" s="87">
        <v>4828.5</v>
      </c>
      <c r="I296" s="120">
        <v>0</v>
      </c>
      <c r="J296" s="120">
        <v>0</v>
      </c>
      <c r="K296" s="88">
        <v>0</v>
      </c>
    </row>
    <row r="297" spans="1:11" ht="12.75">
      <c r="A297" s="118"/>
      <c r="B297" s="118">
        <v>32</v>
      </c>
      <c r="C297" s="118" t="s">
        <v>185</v>
      </c>
      <c r="D297" s="119">
        <v>0</v>
      </c>
      <c r="E297" s="119">
        <v>0</v>
      </c>
      <c r="F297" s="83"/>
      <c r="G297" s="82">
        <f>H297-F297</f>
        <v>235</v>
      </c>
      <c r="H297" s="83">
        <v>235</v>
      </c>
      <c r="I297" s="120">
        <v>0</v>
      </c>
      <c r="J297" s="120">
        <v>0</v>
      </c>
      <c r="K297" s="88">
        <v>0</v>
      </c>
    </row>
    <row r="298" spans="1:11" ht="12.75">
      <c r="A298" s="117"/>
      <c r="B298" s="176"/>
      <c r="C298" s="117"/>
      <c r="D298" s="119"/>
      <c r="E298" s="119"/>
      <c r="F298" s="177"/>
      <c r="G298" s="177"/>
      <c r="H298" s="177"/>
      <c r="I298" s="120"/>
      <c r="J298" s="120"/>
      <c r="K298" s="88"/>
    </row>
    <row r="299" spans="1:11" ht="12.75">
      <c r="A299" s="49"/>
      <c r="B299" s="410" t="s">
        <v>75</v>
      </c>
      <c r="C299" s="411"/>
      <c r="D299" s="50">
        <v>7013527</v>
      </c>
      <c r="E299" s="50">
        <v>6960878.07</v>
      </c>
      <c r="F299" s="51">
        <v>1026694.77</v>
      </c>
      <c r="G299" s="51">
        <v>158523.75</v>
      </c>
      <c r="H299" s="51">
        <f>H18+H61+H67+H185+H214+H239+H278+H288</f>
        <v>1185218.5199999998</v>
      </c>
      <c r="I299" s="52">
        <v>936329.53</v>
      </c>
      <c r="J299" s="53">
        <v>936329.53</v>
      </c>
      <c r="K299" s="54">
        <v>104.35</v>
      </c>
    </row>
    <row r="300" spans="1:11" ht="12.75">
      <c r="A300" s="28"/>
      <c r="B300" s="28"/>
      <c r="C300" s="28"/>
      <c r="D300" s="28"/>
      <c r="E300" s="28"/>
      <c r="F300" s="415"/>
      <c r="G300" s="415"/>
      <c r="H300" s="415"/>
      <c r="I300" s="415"/>
      <c r="J300" s="415"/>
      <c r="K300" s="415"/>
    </row>
    <row r="301" spans="1:11" ht="12.75">
      <c r="A301" s="403" t="s">
        <v>365</v>
      </c>
      <c r="B301" s="403"/>
      <c r="C301" s="403"/>
      <c r="D301" s="28"/>
      <c r="E301" s="28"/>
      <c r="F301" s="408" t="s">
        <v>364</v>
      </c>
      <c r="G301" s="408"/>
      <c r="H301" s="408"/>
      <c r="I301" s="408"/>
      <c r="J301" s="408"/>
      <c r="K301" s="408"/>
    </row>
    <row r="302" spans="1:11" ht="12.75">
      <c r="A302" s="28"/>
      <c r="B302" s="28"/>
      <c r="C302" s="28"/>
      <c r="D302" s="28"/>
      <c r="E302" s="28"/>
      <c r="F302" s="28"/>
      <c r="G302" s="405" t="s">
        <v>190</v>
      </c>
      <c r="H302" s="405"/>
      <c r="I302" s="405"/>
      <c r="J302" s="405"/>
      <c r="K302" s="28"/>
    </row>
    <row r="303" spans="1:11" ht="12.7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</row>
    <row r="304" spans="1:11" ht="12.7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</row>
    <row r="305" spans="1:11" ht="12.7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</row>
    <row r="306" spans="1:11" ht="12.7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</row>
    <row r="307" spans="1:11" ht="12.7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</row>
    <row r="308" spans="1:11" ht="12.7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</row>
    <row r="309" spans="1:11" ht="12.7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</row>
    <row r="310" spans="1:11" ht="12.7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</row>
    <row r="311" spans="1:11" ht="12.7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</row>
    <row r="312" spans="1:11" ht="12.7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</row>
  </sheetData>
  <sheetProtection/>
  <mergeCells count="11">
    <mergeCell ref="A11:M11"/>
    <mergeCell ref="G302:J302"/>
    <mergeCell ref="B264:E264"/>
    <mergeCell ref="F301:K301"/>
    <mergeCell ref="A10:B10"/>
    <mergeCell ref="B17:C17"/>
    <mergeCell ref="A74:E74"/>
    <mergeCell ref="B299:C299"/>
    <mergeCell ref="A301:C301"/>
    <mergeCell ref="F300:K300"/>
    <mergeCell ref="B200:E20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94"/>
  <sheetViews>
    <sheetView tabSelected="1" zoomScalePageLayoutView="0" workbookViewId="0" topLeftCell="A1">
      <selection activeCell="D98" sqref="D98"/>
    </sheetView>
  </sheetViews>
  <sheetFormatPr defaultColWidth="9.140625" defaultRowHeight="12.75"/>
  <cols>
    <col min="2" max="2" width="40.00390625" style="0" customWidth="1"/>
    <col min="3" max="3" width="12.7109375" style="0" customWidth="1"/>
    <col min="4" max="4" width="15.140625" style="0" customWidth="1"/>
    <col min="5" max="5" width="14.57421875" style="0" customWidth="1"/>
    <col min="6" max="6" width="11.421875" style="0" customWidth="1"/>
    <col min="7" max="7" width="11.00390625" style="0" customWidth="1"/>
    <col min="8" max="8" width="9.28125" style="0" customWidth="1"/>
  </cols>
  <sheetData>
    <row r="2" spans="1:2" ht="18.75">
      <c r="A2" s="13" t="s">
        <v>233</v>
      </c>
      <c r="B2" s="13"/>
    </row>
    <row r="3" spans="1:2" ht="18.75">
      <c r="A3" s="13" t="s">
        <v>234</v>
      </c>
      <c r="B3" s="13"/>
    </row>
    <row r="4" spans="1:2" ht="12.75">
      <c r="A4" s="309" t="s">
        <v>236</v>
      </c>
      <c r="B4" s="310" t="s">
        <v>362</v>
      </c>
    </row>
    <row r="5" spans="1:2" ht="12.75">
      <c r="A5" s="309" t="s">
        <v>237</v>
      </c>
      <c r="B5" s="310" t="s">
        <v>363</v>
      </c>
    </row>
    <row r="6" spans="1:11" ht="30.75" customHeight="1">
      <c r="A6" s="360" t="s">
        <v>354</v>
      </c>
      <c r="B6" s="360"/>
      <c r="C6" s="360"/>
      <c r="D6" s="360"/>
      <c r="E6" s="360"/>
      <c r="F6" s="360"/>
      <c r="G6" s="360"/>
      <c r="H6" s="360"/>
      <c r="I6" s="361"/>
      <c r="J6" s="361"/>
      <c r="K6" s="315"/>
    </row>
    <row r="7" spans="1:11" ht="20.25">
      <c r="A7" s="420" t="s">
        <v>355</v>
      </c>
      <c r="B7" s="420"/>
      <c r="C7" s="420"/>
      <c r="D7" s="420"/>
      <c r="E7" s="420"/>
      <c r="F7" s="420"/>
      <c r="G7" s="420"/>
      <c r="H7" s="420"/>
      <c r="I7" s="315"/>
      <c r="J7" s="315"/>
      <c r="K7" s="315"/>
    </row>
    <row r="9" spans="1:8" ht="33.75">
      <c r="A9" s="231" t="s">
        <v>62</v>
      </c>
      <c r="B9" s="232" t="s">
        <v>238</v>
      </c>
      <c r="C9" s="234" t="s">
        <v>336</v>
      </c>
      <c r="D9" s="234" t="s">
        <v>283</v>
      </c>
      <c r="E9" s="234" t="s">
        <v>325</v>
      </c>
      <c r="F9" s="234" t="s">
        <v>239</v>
      </c>
      <c r="G9" s="234" t="s">
        <v>240</v>
      </c>
      <c r="H9" s="233" t="s">
        <v>241</v>
      </c>
    </row>
    <row r="10" spans="1:8" ht="12.75">
      <c r="A10" s="235" t="s">
        <v>48</v>
      </c>
      <c r="B10" s="236" t="s">
        <v>242</v>
      </c>
      <c r="C10" s="237" t="s">
        <v>328</v>
      </c>
      <c r="D10" s="237" t="s">
        <v>70</v>
      </c>
      <c r="E10" s="237" t="s">
        <v>71</v>
      </c>
      <c r="F10" s="234" t="s">
        <v>49</v>
      </c>
      <c r="G10" s="234" t="s">
        <v>329</v>
      </c>
      <c r="H10" s="233" t="s">
        <v>330</v>
      </c>
    </row>
    <row r="11" spans="1:8" ht="12.75">
      <c r="A11" s="235" t="s">
        <v>243</v>
      </c>
      <c r="B11" s="238" t="s">
        <v>244</v>
      </c>
      <c r="C11" s="237"/>
      <c r="D11" s="237"/>
      <c r="E11" s="237"/>
      <c r="F11" s="234"/>
      <c r="G11" s="234"/>
      <c r="H11" s="233"/>
    </row>
    <row r="12" spans="1:8" ht="12.75">
      <c r="A12" s="235" t="s">
        <v>72</v>
      </c>
      <c r="B12" s="238" t="s">
        <v>245</v>
      </c>
      <c r="C12" s="239"/>
      <c r="D12" s="239"/>
      <c r="E12" s="239"/>
      <c r="F12" s="234"/>
      <c r="G12" s="234"/>
      <c r="H12" s="233"/>
    </row>
    <row r="13" spans="1:8" ht="12.75">
      <c r="A13" s="240" t="s">
        <v>246</v>
      </c>
      <c r="B13" s="241" t="s">
        <v>247</v>
      </c>
      <c r="C13" s="243"/>
      <c r="D13" s="243"/>
      <c r="E13" s="243"/>
      <c r="F13" s="243"/>
      <c r="G13" s="243"/>
      <c r="H13" s="242"/>
    </row>
    <row r="14" spans="1:8" ht="12.75">
      <c r="A14" s="244" t="s">
        <v>248</v>
      </c>
      <c r="B14" s="245" t="s">
        <v>249</v>
      </c>
      <c r="C14" s="246">
        <f>C16+C19+C22+C25+C28+C31+C34+C37+C40+C43+C46+C49+C52+C58+C61+C67+C70+C73+C76</f>
        <v>1026694.7699999998</v>
      </c>
      <c r="D14" s="246">
        <f>D16+D19+D25+D28+D31+D37+D40+D43+D49+D52+D67+D73+D64</f>
        <v>158523.75000000003</v>
      </c>
      <c r="E14" s="246">
        <f>E16+E19+E22+E25+E28+E31+E34+E37+E40+E43+E46+E49+E52+E58+E61+E64+E67+E70+E73+E76</f>
        <v>1185218.5199999998</v>
      </c>
      <c r="F14" s="247">
        <v>936329.53</v>
      </c>
      <c r="G14" s="247">
        <v>936329.53</v>
      </c>
      <c r="H14" s="346" t="s">
        <v>331</v>
      </c>
    </row>
    <row r="15" spans="1:8" ht="12.75">
      <c r="A15" s="248" t="s">
        <v>250</v>
      </c>
      <c r="B15" s="249" t="s">
        <v>326</v>
      </c>
      <c r="C15" s="250"/>
      <c r="D15" s="250"/>
      <c r="E15" s="250"/>
      <c r="F15" s="251"/>
      <c r="G15" s="251"/>
      <c r="H15" s="252"/>
    </row>
    <row r="16" spans="1:8" ht="12.75">
      <c r="A16" s="231">
        <v>6</v>
      </c>
      <c r="B16" s="253" t="s">
        <v>206</v>
      </c>
      <c r="C16" s="239">
        <v>97106.14</v>
      </c>
      <c r="D16" s="239">
        <f>E16-C16</f>
        <v>29271.699999999997</v>
      </c>
      <c r="E16" s="239">
        <f>E17</f>
        <v>126377.84</v>
      </c>
      <c r="F16" s="255">
        <f>F17</f>
        <v>80848</v>
      </c>
      <c r="G16" s="255">
        <f>G17</f>
        <v>80848</v>
      </c>
      <c r="H16" s="254">
        <f>(E16/C16)*100</f>
        <v>130.14402590814544</v>
      </c>
    </row>
    <row r="17" spans="1:8" ht="29.25" customHeight="1">
      <c r="A17" s="256">
        <v>67</v>
      </c>
      <c r="B17" s="257" t="s">
        <v>251</v>
      </c>
      <c r="C17" s="259">
        <v>97106.14</v>
      </c>
      <c r="D17" s="239">
        <f>E17-C17</f>
        <v>29271.699999999997</v>
      </c>
      <c r="E17" s="259">
        <v>126377.84</v>
      </c>
      <c r="F17" s="258">
        <v>80848</v>
      </c>
      <c r="G17" s="258">
        <v>80848</v>
      </c>
      <c r="H17" s="254">
        <f>(E17/C17)*100</f>
        <v>130.14402590814544</v>
      </c>
    </row>
    <row r="18" spans="1:8" ht="12.75">
      <c r="A18" s="256" t="s">
        <v>250</v>
      </c>
      <c r="B18" s="253" t="s">
        <v>252</v>
      </c>
      <c r="C18" s="258"/>
      <c r="D18" s="258"/>
      <c r="E18" s="258"/>
      <c r="F18" s="258"/>
      <c r="G18" s="258"/>
      <c r="H18" s="252"/>
    </row>
    <row r="19" spans="1:8" ht="12.75">
      <c r="A19" s="231">
        <v>6</v>
      </c>
      <c r="B19" s="253" t="s">
        <v>206</v>
      </c>
      <c r="C19" s="239">
        <v>56457.26</v>
      </c>
      <c r="D19" s="239">
        <f>E19-C19</f>
        <v>-2291.529999999999</v>
      </c>
      <c r="E19" s="239">
        <f>E20</f>
        <v>54165.73</v>
      </c>
      <c r="F19" s="255">
        <f>F20</f>
        <v>45784.94</v>
      </c>
      <c r="G19" s="255">
        <f>G20</f>
        <v>45784.94</v>
      </c>
      <c r="H19" s="254">
        <f>(E19/C19)*100</f>
        <v>95.94112431244449</v>
      </c>
    </row>
    <row r="20" spans="1:8" ht="12.75">
      <c r="A20" s="256">
        <v>67</v>
      </c>
      <c r="B20" s="242" t="s">
        <v>251</v>
      </c>
      <c r="C20" s="260">
        <v>56457.26</v>
      </c>
      <c r="D20" s="239">
        <f>E20-C20</f>
        <v>-2291.529999999999</v>
      </c>
      <c r="E20" s="260">
        <v>54165.73</v>
      </c>
      <c r="F20" s="258">
        <v>45784.94</v>
      </c>
      <c r="G20" s="258">
        <v>45784.94</v>
      </c>
      <c r="H20" s="254">
        <f>(E20/C20)*100</f>
        <v>95.94112431244449</v>
      </c>
    </row>
    <row r="21" spans="1:8" ht="12.75">
      <c r="A21" s="256" t="s">
        <v>250</v>
      </c>
      <c r="B21" s="253" t="s">
        <v>253</v>
      </c>
      <c r="C21" s="260"/>
      <c r="D21" s="260"/>
      <c r="E21" s="260"/>
      <c r="F21" s="258"/>
      <c r="G21" s="258"/>
      <c r="H21" s="252"/>
    </row>
    <row r="22" spans="1:8" ht="12.75">
      <c r="A22" s="231">
        <v>6</v>
      </c>
      <c r="B22" s="253" t="s">
        <v>206</v>
      </c>
      <c r="C22" s="261">
        <v>2495.19</v>
      </c>
      <c r="D22" s="239">
        <f>E22-C22</f>
        <v>0</v>
      </c>
      <c r="E22" s="239">
        <f>E23</f>
        <v>2495.19</v>
      </c>
      <c r="F22" s="255">
        <f>F23</f>
        <v>2495.19</v>
      </c>
      <c r="G22" s="255">
        <f>G23</f>
        <v>2495.19</v>
      </c>
      <c r="H22" s="254">
        <f>(E22/C22)*100</f>
        <v>100</v>
      </c>
    </row>
    <row r="23" spans="1:8" ht="12.75">
      <c r="A23" s="256">
        <v>66</v>
      </c>
      <c r="B23" s="242" t="s">
        <v>254</v>
      </c>
      <c r="C23" s="260">
        <v>2495.19</v>
      </c>
      <c r="D23" s="239">
        <f>E23-C23</f>
        <v>0</v>
      </c>
      <c r="E23" s="260">
        <v>2495.19</v>
      </c>
      <c r="F23" s="258">
        <v>2495.19</v>
      </c>
      <c r="G23" s="258">
        <v>2495.19</v>
      </c>
      <c r="H23" s="254">
        <f>(E23/C23)*100</f>
        <v>100</v>
      </c>
    </row>
    <row r="24" spans="1:8" ht="12.75">
      <c r="A24" s="256" t="s">
        <v>250</v>
      </c>
      <c r="B24" s="253" t="s">
        <v>255</v>
      </c>
      <c r="C24" s="260"/>
      <c r="D24" s="260"/>
      <c r="E24" s="260"/>
      <c r="F24" s="258"/>
      <c r="G24" s="258"/>
      <c r="H24" s="252"/>
    </row>
    <row r="25" spans="1:8" ht="12.75">
      <c r="A25" s="262">
        <v>6</v>
      </c>
      <c r="B25" s="263" t="s">
        <v>206</v>
      </c>
      <c r="C25" s="239">
        <v>15588.34</v>
      </c>
      <c r="D25" s="239">
        <f>E25-C25</f>
        <v>2846.1899999999987</v>
      </c>
      <c r="E25" s="239">
        <f>E26</f>
        <v>18434.53</v>
      </c>
      <c r="F25" s="264">
        <f>F26</f>
        <v>32318</v>
      </c>
      <c r="G25" s="255">
        <f>G26</f>
        <v>32318</v>
      </c>
      <c r="H25" s="254">
        <f>(E25/C25)*100</f>
        <v>118.25845471679473</v>
      </c>
    </row>
    <row r="26" spans="1:8" ht="12.75">
      <c r="A26" s="256">
        <v>65</v>
      </c>
      <c r="B26" s="242" t="s">
        <v>256</v>
      </c>
      <c r="C26" s="260">
        <v>15588.34</v>
      </c>
      <c r="D26" s="239">
        <f>E26-C26</f>
        <v>2846.1899999999987</v>
      </c>
      <c r="E26" s="260">
        <v>18434.53</v>
      </c>
      <c r="F26" s="258">
        <v>32318</v>
      </c>
      <c r="G26" s="258">
        <v>32318</v>
      </c>
      <c r="H26" s="254">
        <f>(E26/C26)*100</f>
        <v>118.25845471679473</v>
      </c>
    </row>
    <row r="27" spans="1:8" ht="12.75">
      <c r="A27" s="256" t="s">
        <v>250</v>
      </c>
      <c r="B27" s="253" t="s">
        <v>257</v>
      </c>
      <c r="C27" s="260"/>
      <c r="D27" s="260"/>
      <c r="E27" s="260"/>
      <c r="F27" s="258"/>
      <c r="G27" s="258"/>
      <c r="H27" s="252"/>
    </row>
    <row r="28" spans="1:8" ht="12.75">
      <c r="A28" s="231">
        <v>6</v>
      </c>
      <c r="B28" s="253" t="s">
        <v>206</v>
      </c>
      <c r="C28" s="239">
        <v>764890.82</v>
      </c>
      <c r="D28" s="239">
        <f>E28-C28</f>
        <v>122266.20000000007</v>
      </c>
      <c r="E28" s="239">
        <f>E29</f>
        <v>887157.02</v>
      </c>
      <c r="F28" s="255">
        <f>F29</f>
        <v>708540.71</v>
      </c>
      <c r="G28" s="255">
        <f>G29</f>
        <v>708540.71</v>
      </c>
      <c r="H28" s="254">
        <f>(E28/C28)*100</f>
        <v>115.98479113659647</v>
      </c>
    </row>
    <row r="29" spans="1:8" ht="12.75">
      <c r="A29" s="256">
        <v>63</v>
      </c>
      <c r="B29" s="242" t="s">
        <v>258</v>
      </c>
      <c r="C29" s="260">
        <v>764890.82</v>
      </c>
      <c r="D29" s="239">
        <f>E29-C29</f>
        <v>122266.20000000007</v>
      </c>
      <c r="E29" s="260">
        <v>887157.02</v>
      </c>
      <c r="F29" s="258">
        <v>708540.71</v>
      </c>
      <c r="G29" s="258">
        <v>708540.71</v>
      </c>
      <c r="H29" s="254">
        <f>(E29/C29)*100</f>
        <v>115.98479113659647</v>
      </c>
    </row>
    <row r="30" spans="1:8" ht="12.75">
      <c r="A30" s="256" t="s">
        <v>250</v>
      </c>
      <c r="B30" s="253" t="s">
        <v>259</v>
      </c>
      <c r="C30" s="258"/>
      <c r="D30" s="258"/>
      <c r="E30" s="258"/>
      <c r="F30" s="258"/>
      <c r="G30" s="258"/>
      <c r="H30" s="252"/>
    </row>
    <row r="31" spans="1:8" ht="12.75">
      <c r="A31" s="231">
        <v>6</v>
      </c>
      <c r="B31" s="253" t="s">
        <v>206</v>
      </c>
      <c r="C31" s="261">
        <v>265.45</v>
      </c>
      <c r="D31" s="239">
        <f>E31-C31</f>
        <v>234.55</v>
      </c>
      <c r="E31" s="239">
        <f>E32</f>
        <v>500</v>
      </c>
      <c r="F31" s="255">
        <f>F32</f>
        <v>384.9</v>
      </c>
      <c r="G31" s="255">
        <f>G32</f>
        <v>384.9</v>
      </c>
      <c r="H31" s="254">
        <f>(E31/C31)*100</f>
        <v>188.35938971557732</v>
      </c>
    </row>
    <row r="32" spans="1:8" ht="12.75">
      <c r="A32" s="256">
        <v>63</v>
      </c>
      <c r="B32" s="242" t="s">
        <v>258</v>
      </c>
      <c r="C32" s="260">
        <v>265.45</v>
      </c>
      <c r="D32" s="239">
        <f>E32-C32</f>
        <v>234.55</v>
      </c>
      <c r="E32" s="260">
        <v>500</v>
      </c>
      <c r="F32" s="258">
        <v>384.9</v>
      </c>
      <c r="G32" s="258">
        <v>384.9</v>
      </c>
      <c r="H32" s="254">
        <f>(E32/C32)*100</f>
        <v>188.35938971557732</v>
      </c>
    </row>
    <row r="33" spans="1:8" ht="12.75">
      <c r="A33" s="256" t="s">
        <v>250</v>
      </c>
      <c r="B33" s="253" t="s">
        <v>260</v>
      </c>
      <c r="C33" s="258"/>
      <c r="D33" s="258"/>
      <c r="E33" s="258"/>
      <c r="F33" s="258"/>
      <c r="G33" s="258"/>
      <c r="H33" s="252"/>
    </row>
    <row r="34" spans="1:8" ht="12.75">
      <c r="A34" s="231">
        <v>6</v>
      </c>
      <c r="B34" s="253" t="s">
        <v>206</v>
      </c>
      <c r="C34" s="261">
        <v>837.29</v>
      </c>
      <c r="D34" s="239">
        <f>E34-C34</f>
        <v>0</v>
      </c>
      <c r="E34" s="239">
        <f>E35</f>
        <v>837.29</v>
      </c>
      <c r="F34" s="255">
        <f>F35</f>
        <v>1459.95</v>
      </c>
      <c r="G34" s="255">
        <f>G35</f>
        <v>1459.95</v>
      </c>
      <c r="H34" s="254">
        <f>(E34/C34)*100</f>
        <v>100</v>
      </c>
    </row>
    <row r="35" spans="1:8" ht="12.75">
      <c r="A35" s="256">
        <v>63</v>
      </c>
      <c r="B35" s="242" t="s">
        <v>258</v>
      </c>
      <c r="C35" s="260">
        <v>837.29</v>
      </c>
      <c r="D35" s="239">
        <f>E35-C35</f>
        <v>0</v>
      </c>
      <c r="E35" s="260">
        <v>837.29</v>
      </c>
      <c r="F35" s="258">
        <v>1459.95</v>
      </c>
      <c r="G35" s="258">
        <v>1459.95</v>
      </c>
      <c r="H35" s="254">
        <f>(E35/C35)*100</f>
        <v>100</v>
      </c>
    </row>
    <row r="36" spans="1:8" ht="12.75">
      <c r="A36" s="256" t="s">
        <v>250</v>
      </c>
      <c r="B36" s="253" t="s">
        <v>261</v>
      </c>
      <c r="C36" s="258"/>
      <c r="D36" s="258"/>
      <c r="E36" s="258"/>
      <c r="F36" s="258"/>
      <c r="G36" s="258"/>
      <c r="H36" s="252"/>
    </row>
    <row r="37" spans="1:8" ht="12.75">
      <c r="A37" s="231">
        <v>6</v>
      </c>
      <c r="B37" s="253" t="s">
        <v>262</v>
      </c>
      <c r="C37" s="239">
        <v>25951.03</v>
      </c>
      <c r="D37" s="239">
        <f>E37-C37</f>
        <v>1569.1399999999994</v>
      </c>
      <c r="E37" s="239">
        <f>E38</f>
        <v>27520.17</v>
      </c>
      <c r="F37" s="255">
        <f>F38</f>
        <v>27439.64</v>
      </c>
      <c r="G37" s="255">
        <f>G38</f>
        <v>27439.64</v>
      </c>
      <c r="H37" s="254">
        <f>(E37/C37)*100</f>
        <v>106.04654227597132</v>
      </c>
    </row>
    <row r="38" spans="1:8" ht="12.75">
      <c r="A38" s="256">
        <v>63</v>
      </c>
      <c r="B38" s="242" t="s">
        <v>258</v>
      </c>
      <c r="C38" s="260">
        <v>25951.03</v>
      </c>
      <c r="D38" s="239">
        <f>E38-C38</f>
        <v>1569.1399999999994</v>
      </c>
      <c r="E38" s="260">
        <v>27520.17</v>
      </c>
      <c r="F38" s="258">
        <v>27439.64</v>
      </c>
      <c r="G38" s="258">
        <v>27439.64</v>
      </c>
      <c r="H38" s="254">
        <f>(E38/C38)*100</f>
        <v>106.04654227597132</v>
      </c>
    </row>
    <row r="39" spans="1:8" ht="12.75">
      <c r="A39" s="256" t="s">
        <v>250</v>
      </c>
      <c r="B39" s="253" t="s">
        <v>263</v>
      </c>
      <c r="C39" s="258"/>
      <c r="D39" s="258"/>
      <c r="E39" s="258"/>
      <c r="F39" s="258"/>
      <c r="G39" s="258"/>
      <c r="H39" s="252"/>
    </row>
    <row r="40" spans="1:8" ht="12.75">
      <c r="A40" s="231">
        <v>6</v>
      </c>
      <c r="B40" s="253" t="s">
        <v>206</v>
      </c>
      <c r="C40" s="239">
        <v>25112.21</v>
      </c>
      <c r="D40" s="239">
        <f>E40-C40</f>
        <v>-1035.1599999999999</v>
      </c>
      <c r="E40" s="239">
        <f>E41</f>
        <v>24077.05</v>
      </c>
      <c r="F40" s="255">
        <f>F41</f>
        <v>26838.54</v>
      </c>
      <c r="G40" s="255">
        <f>G41</f>
        <v>26838.54</v>
      </c>
      <c r="H40" s="254">
        <f>(E40/C40)*100</f>
        <v>95.8778618050741</v>
      </c>
    </row>
    <row r="41" spans="1:8" ht="12.75">
      <c r="A41" s="256">
        <v>63</v>
      </c>
      <c r="B41" s="242" t="s">
        <v>258</v>
      </c>
      <c r="C41" s="260">
        <v>25112.21</v>
      </c>
      <c r="D41" s="239">
        <f>E41-C41</f>
        <v>-1035.1599999999999</v>
      </c>
      <c r="E41" s="260">
        <v>24077.05</v>
      </c>
      <c r="F41" s="258">
        <v>26838.54</v>
      </c>
      <c r="G41" s="258">
        <v>26838.54</v>
      </c>
      <c r="H41" s="254">
        <f>(E41/C41)*100</f>
        <v>95.8778618050741</v>
      </c>
    </row>
    <row r="42" spans="1:8" ht="12.75">
      <c r="A42" s="256" t="s">
        <v>250</v>
      </c>
      <c r="B42" s="253" t="s">
        <v>264</v>
      </c>
      <c r="C42" s="258"/>
      <c r="D42" s="258"/>
      <c r="E42" s="258"/>
      <c r="F42" s="258"/>
      <c r="G42" s="258"/>
      <c r="H42" s="252"/>
    </row>
    <row r="43" spans="1:8" ht="12.75">
      <c r="A43" s="231">
        <v>6</v>
      </c>
      <c r="B43" s="253" t="s">
        <v>206</v>
      </c>
      <c r="C43" s="261">
        <v>3835.69</v>
      </c>
      <c r="D43" s="239">
        <f>E43-C43</f>
        <v>30.549999999999727</v>
      </c>
      <c r="E43" s="239">
        <f>E44</f>
        <v>3866.24</v>
      </c>
      <c r="F43" s="255">
        <f>F44</f>
        <v>3835.69</v>
      </c>
      <c r="G43" s="255">
        <f>G44</f>
        <v>3835.69</v>
      </c>
      <c r="H43" s="254">
        <f>(E43/C43)*100</f>
        <v>100.79646686776043</v>
      </c>
    </row>
    <row r="44" spans="1:8" ht="12.75">
      <c r="A44" s="256">
        <v>63</v>
      </c>
      <c r="B44" s="242" t="s">
        <v>258</v>
      </c>
      <c r="C44" s="260">
        <v>3835.69</v>
      </c>
      <c r="D44" s="239">
        <f>E44-C44</f>
        <v>30.549999999999727</v>
      </c>
      <c r="E44" s="260">
        <v>3866.24</v>
      </c>
      <c r="F44" s="258">
        <v>3835.69</v>
      </c>
      <c r="G44" s="258">
        <v>3835.69</v>
      </c>
      <c r="H44" s="254">
        <f>(E44/C44)*100</f>
        <v>100.79646686776043</v>
      </c>
    </row>
    <row r="45" spans="1:8" ht="12.75">
      <c r="A45" s="231" t="s">
        <v>250</v>
      </c>
      <c r="B45" s="253" t="s">
        <v>265</v>
      </c>
      <c r="C45" s="258"/>
      <c r="D45" s="258"/>
      <c r="E45" s="258"/>
      <c r="F45" s="258"/>
      <c r="G45" s="258"/>
      <c r="H45" s="252"/>
    </row>
    <row r="46" spans="1:8" ht="12.75">
      <c r="A46" s="231">
        <v>6</v>
      </c>
      <c r="B46" s="253" t="s">
        <v>206</v>
      </c>
      <c r="C46" s="239">
        <v>13341.64</v>
      </c>
      <c r="D46" s="239">
        <f>E46-C46</f>
        <v>0</v>
      </c>
      <c r="E46" s="239">
        <f>E47</f>
        <v>13341.64</v>
      </c>
      <c r="F46" s="255">
        <f>F47</f>
        <v>0</v>
      </c>
      <c r="G46" s="255">
        <f>G47</f>
        <v>0</v>
      </c>
      <c r="H46" s="254">
        <f>(E46/C46)*100</f>
        <v>100</v>
      </c>
    </row>
    <row r="47" spans="1:8" ht="12.75">
      <c r="A47" s="256">
        <v>63</v>
      </c>
      <c r="B47" s="242" t="s">
        <v>258</v>
      </c>
      <c r="C47" s="260">
        <v>13341.64</v>
      </c>
      <c r="D47" s="239">
        <f>E47-C47</f>
        <v>0</v>
      </c>
      <c r="E47" s="260">
        <v>13341.64</v>
      </c>
      <c r="F47" s="258">
        <v>0</v>
      </c>
      <c r="G47" s="258">
        <v>0</v>
      </c>
      <c r="H47" s="254">
        <f>(E47/C47)*100</f>
        <v>100</v>
      </c>
    </row>
    <row r="48" spans="1:8" ht="12.75">
      <c r="A48" s="256" t="s">
        <v>250</v>
      </c>
      <c r="B48" s="253" t="s">
        <v>266</v>
      </c>
      <c r="C48" s="258"/>
      <c r="D48" s="258"/>
      <c r="E48" s="258"/>
      <c r="F48" s="258"/>
      <c r="G48" s="258"/>
      <c r="H48" s="252"/>
    </row>
    <row r="49" spans="1:8" ht="12.75">
      <c r="A49" s="231">
        <v>6</v>
      </c>
      <c r="B49" s="253" t="s">
        <v>206</v>
      </c>
      <c r="C49" s="261">
        <v>283</v>
      </c>
      <c r="D49" s="239">
        <f>E49-C49</f>
        <v>0.839999999999975</v>
      </c>
      <c r="E49" s="239">
        <f>E50</f>
        <v>283.84</v>
      </c>
      <c r="F49" s="255">
        <f>F50</f>
        <v>437.99</v>
      </c>
      <c r="G49" s="255">
        <f>G50</f>
        <v>437.99</v>
      </c>
      <c r="H49" s="254">
        <f>(E49/C49)*100</f>
        <v>100.29681978798585</v>
      </c>
    </row>
    <row r="50" spans="1:8" ht="12.75">
      <c r="A50" s="256">
        <v>63</v>
      </c>
      <c r="B50" s="242" t="s">
        <v>258</v>
      </c>
      <c r="C50" s="260">
        <v>283</v>
      </c>
      <c r="D50" s="239">
        <f>E50-C50</f>
        <v>0.839999999999975</v>
      </c>
      <c r="E50" s="260">
        <v>283.84</v>
      </c>
      <c r="F50" s="258">
        <v>437.99</v>
      </c>
      <c r="G50" s="258">
        <v>437.99</v>
      </c>
      <c r="H50" s="254">
        <f>(E50/C50)*100</f>
        <v>100.29681978798585</v>
      </c>
    </row>
    <row r="51" spans="1:8" ht="12.75">
      <c r="A51" s="256" t="s">
        <v>250</v>
      </c>
      <c r="B51" s="253" t="s">
        <v>267</v>
      </c>
      <c r="C51" s="258"/>
      <c r="D51" s="258"/>
      <c r="E51" s="258"/>
      <c r="F51" s="258"/>
      <c r="G51" s="258"/>
      <c r="H51" s="252"/>
    </row>
    <row r="52" spans="1:8" ht="12.75">
      <c r="A52" s="231">
        <v>6</v>
      </c>
      <c r="B52" s="253" t="s">
        <v>206</v>
      </c>
      <c r="C52" s="261">
        <v>5443.46</v>
      </c>
      <c r="D52" s="239">
        <f>E52-C52</f>
        <v>145.1800000000003</v>
      </c>
      <c r="E52" s="239">
        <f>E53</f>
        <v>5588.64</v>
      </c>
      <c r="F52" s="255">
        <f>F53</f>
        <v>5441.64</v>
      </c>
      <c r="G52" s="255">
        <f>G53</f>
        <v>5441.64</v>
      </c>
      <c r="H52" s="254">
        <f>(E52/C52)*100</f>
        <v>102.66705367541968</v>
      </c>
    </row>
    <row r="53" spans="1:8" ht="12.75">
      <c r="A53" s="256">
        <v>66</v>
      </c>
      <c r="B53" s="242" t="s">
        <v>254</v>
      </c>
      <c r="C53" s="260">
        <v>5443.46</v>
      </c>
      <c r="D53" s="239">
        <f>E53-C53</f>
        <v>145.1800000000003</v>
      </c>
      <c r="E53" s="260">
        <v>5588.64</v>
      </c>
      <c r="F53" s="258">
        <v>5441.64</v>
      </c>
      <c r="G53" s="258">
        <v>5441.64</v>
      </c>
      <c r="H53" s="254">
        <f>(E53/C53)*100</f>
        <v>102.66705367541968</v>
      </c>
    </row>
    <row r="54" spans="1:8" ht="12.75">
      <c r="A54" s="265" t="s">
        <v>250</v>
      </c>
      <c r="B54" s="253" t="s">
        <v>268</v>
      </c>
      <c r="C54" s="258"/>
      <c r="D54" s="258"/>
      <c r="E54" s="258"/>
      <c r="F54" s="258"/>
      <c r="G54" s="258"/>
      <c r="H54" s="252"/>
    </row>
    <row r="55" spans="1:8" ht="12.75">
      <c r="A55" s="231">
        <v>6</v>
      </c>
      <c r="B55" s="253" t="s">
        <v>262</v>
      </c>
      <c r="C55" s="239">
        <v>0</v>
      </c>
      <c r="D55" s="239"/>
      <c r="E55" s="239"/>
      <c r="F55" s="255">
        <f>F56</f>
        <v>0</v>
      </c>
      <c r="G55" s="255">
        <f>G56</f>
        <v>0</v>
      </c>
      <c r="H55" s="254">
        <v>0</v>
      </c>
    </row>
    <row r="56" spans="1:8" ht="12.75">
      <c r="A56" s="256">
        <v>65</v>
      </c>
      <c r="B56" s="242" t="s">
        <v>256</v>
      </c>
      <c r="C56" s="266">
        <v>0</v>
      </c>
      <c r="D56" s="266"/>
      <c r="E56" s="266"/>
      <c r="F56" s="258">
        <v>0</v>
      </c>
      <c r="G56" s="258">
        <v>0</v>
      </c>
      <c r="H56" s="252">
        <v>0</v>
      </c>
    </row>
    <row r="57" spans="1:8" ht="12.75">
      <c r="A57" s="256" t="s">
        <v>250</v>
      </c>
      <c r="B57" s="253" t="s">
        <v>269</v>
      </c>
      <c r="C57" s="258"/>
      <c r="D57" s="258"/>
      <c r="E57" s="258"/>
      <c r="F57" s="258"/>
      <c r="G57" s="258"/>
      <c r="H57" s="252"/>
    </row>
    <row r="58" spans="1:8" ht="12.75">
      <c r="A58" s="231">
        <v>6</v>
      </c>
      <c r="B58" s="253" t="s">
        <v>262</v>
      </c>
      <c r="C58" s="261">
        <v>265.45</v>
      </c>
      <c r="D58" s="239">
        <f>E58-C58</f>
        <v>0</v>
      </c>
      <c r="E58" s="239">
        <f>E59</f>
        <v>265.45</v>
      </c>
      <c r="F58" s="255">
        <f>F59</f>
        <v>265.45</v>
      </c>
      <c r="G58" s="255">
        <f>G59</f>
        <v>265.45</v>
      </c>
      <c r="H58" s="254">
        <f>(E58/C58)*100</f>
        <v>100</v>
      </c>
    </row>
    <row r="59" spans="1:8" ht="12.75">
      <c r="A59" s="256">
        <v>65</v>
      </c>
      <c r="B59" s="242" t="s">
        <v>256</v>
      </c>
      <c r="C59" s="260">
        <v>265.45</v>
      </c>
      <c r="D59" s="239">
        <f>E59-C59</f>
        <v>0</v>
      </c>
      <c r="E59" s="260">
        <v>265.45</v>
      </c>
      <c r="F59" s="258">
        <v>265.45</v>
      </c>
      <c r="G59" s="258">
        <v>265.45</v>
      </c>
      <c r="H59" s="254">
        <f>(E59/C59)*100</f>
        <v>100</v>
      </c>
    </row>
    <row r="60" spans="1:8" ht="12.75">
      <c r="A60" s="256" t="s">
        <v>250</v>
      </c>
      <c r="B60" s="253" t="s">
        <v>270</v>
      </c>
      <c r="C60" s="258"/>
      <c r="D60" s="258"/>
      <c r="E60" s="258"/>
      <c r="F60" s="258"/>
      <c r="G60" s="258"/>
      <c r="H60" s="254"/>
    </row>
    <row r="61" spans="1:8" ht="12.75">
      <c r="A61" s="256">
        <v>6</v>
      </c>
      <c r="B61" s="253" t="s">
        <v>262</v>
      </c>
      <c r="C61" s="267">
        <v>132.72</v>
      </c>
      <c r="D61" s="239">
        <f>E61-C61</f>
        <v>0</v>
      </c>
      <c r="E61" s="239">
        <f>E62</f>
        <v>132.72</v>
      </c>
      <c r="F61" s="255">
        <f>F62</f>
        <v>132.72</v>
      </c>
      <c r="G61" s="255">
        <f>G62</f>
        <v>132.72</v>
      </c>
      <c r="H61" s="254">
        <f>(E61/C61)*100</f>
        <v>100</v>
      </c>
    </row>
    <row r="62" spans="1:8" ht="30.75" customHeight="1">
      <c r="A62" s="256">
        <v>63</v>
      </c>
      <c r="B62" s="257" t="s">
        <v>258</v>
      </c>
      <c r="C62" s="268">
        <v>132.72</v>
      </c>
      <c r="D62" s="268"/>
      <c r="E62" s="268">
        <v>132.72</v>
      </c>
      <c r="F62" s="258">
        <v>132.72</v>
      </c>
      <c r="G62" s="258">
        <v>132.72</v>
      </c>
      <c r="H62" s="254">
        <f>(E62/C62)*100</f>
        <v>100</v>
      </c>
    </row>
    <row r="63" spans="1:8" ht="12.75">
      <c r="A63" s="256" t="s">
        <v>250</v>
      </c>
      <c r="B63" s="253" t="s">
        <v>271</v>
      </c>
      <c r="C63" s="258"/>
      <c r="D63" s="258"/>
      <c r="E63" s="258"/>
      <c r="F63" s="258"/>
      <c r="G63" s="258"/>
      <c r="H63" s="252"/>
    </row>
    <row r="64" spans="1:8" ht="12.75">
      <c r="A64" s="231">
        <v>6</v>
      </c>
      <c r="B64" s="253" t="s">
        <v>262</v>
      </c>
      <c r="C64" s="239">
        <v>0</v>
      </c>
      <c r="D64" s="239">
        <v>12763.99</v>
      </c>
      <c r="E64" s="239">
        <f>E65</f>
        <v>12763.99</v>
      </c>
      <c r="F64" s="255">
        <v>0</v>
      </c>
      <c r="G64" s="255">
        <f>G65</f>
        <v>0</v>
      </c>
      <c r="H64" s="254" t="e">
        <f>(E64/C64)*100</f>
        <v>#DIV/0!</v>
      </c>
    </row>
    <row r="65" spans="1:8" ht="12.75">
      <c r="A65" s="256">
        <v>63</v>
      </c>
      <c r="B65" s="242" t="s">
        <v>258</v>
      </c>
      <c r="C65" s="266">
        <v>0</v>
      </c>
      <c r="D65" s="266">
        <v>12763.99</v>
      </c>
      <c r="E65" s="266">
        <v>12763.99</v>
      </c>
      <c r="F65" s="258">
        <v>0</v>
      </c>
      <c r="G65" s="258">
        <v>0</v>
      </c>
      <c r="H65" s="254" t="e">
        <f>(E65/C65)*100</f>
        <v>#DIV/0!</v>
      </c>
    </row>
    <row r="66" spans="1:8" ht="12.75">
      <c r="A66" s="256" t="s">
        <v>250</v>
      </c>
      <c r="B66" s="253" t="s">
        <v>327</v>
      </c>
      <c r="C66" s="269"/>
      <c r="D66" s="269"/>
      <c r="E66" s="269"/>
      <c r="F66" s="258"/>
      <c r="G66" s="258"/>
      <c r="H66" s="252"/>
    </row>
    <row r="67" spans="1:8" ht="12.75">
      <c r="A67" s="231">
        <v>6</v>
      </c>
      <c r="B67" s="253" t="s">
        <v>262</v>
      </c>
      <c r="C67" s="239">
        <v>12764</v>
      </c>
      <c r="D67" s="239">
        <f>E67-C67</f>
        <v>-7700.5</v>
      </c>
      <c r="E67" s="239">
        <f>E68</f>
        <v>5063.5</v>
      </c>
      <c r="F67" s="255">
        <f>F68</f>
        <v>0</v>
      </c>
      <c r="G67" s="255">
        <f>G68</f>
        <v>0</v>
      </c>
      <c r="H67" s="254">
        <f>(E67/C67)*100</f>
        <v>39.67016609213413</v>
      </c>
    </row>
    <row r="68" spans="1:8" ht="12.75">
      <c r="A68" s="256">
        <v>63</v>
      </c>
      <c r="B68" s="242" t="s">
        <v>258</v>
      </c>
      <c r="C68" s="260">
        <v>12764</v>
      </c>
      <c r="D68" s="239">
        <f>E68-C68</f>
        <v>-7700.5</v>
      </c>
      <c r="E68" s="260">
        <v>5063.5</v>
      </c>
      <c r="F68" s="258">
        <v>0</v>
      </c>
      <c r="G68" s="258">
        <v>0</v>
      </c>
      <c r="H68" s="254">
        <f>(E68/C68)*100</f>
        <v>39.67016609213413</v>
      </c>
    </row>
    <row r="69" spans="1:8" ht="12.75">
      <c r="A69" s="256" t="s">
        <v>250</v>
      </c>
      <c r="B69" s="253" t="s">
        <v>272</v>
      </c>
      <c r="C69" s="258"/>
      <c r="D69" s="258"/>
      <c r="E69" s="258"/>
      <c r="F69" s="258"/>
      <c r="G69" s="258"/>
      <c r="H69" s="252"/>
    </row>
    <row r="70" spans="1:8" ht="12.75">
      <c r="A70" s="231">
        <v>7</v>
      </c>
      <c r="B70" s="253" t="s">
        <v>272</v>
      </c>
      <c r="C70" s="261">
        <v>106.18</v>
      </c>
      <c r="D70" s="239">
        <f>E70-C70</f>
        <v>0</v>
      </c>
      <c r="E70" s="239">
        <f>E71</f>
        <v>106.18</v>
      </c>
      <c r="F70" s="255">
        <f>F71</f>
        <v>106.18</v>
      </c>
      <c r="G70" s="255">
        <f>G71</f>
        <v>106.18</v>
      </c>
      <c r="H70" s="254">
        <f>(E70/C70)*100</f>
        <v>100</v>
      </c>
    </row>
    <row r="71" spans="1:8" ht="12.75">
      <c r="A71" s="256">
        <v>72</v>
      </c>
      <c r="B71" s="242" t="s">
        <v>272</v>
      </c>
      <c r="C71" s="260">
        <v>106.18</v>
      </c>
      <c r="D71" s="239">
        <f>E71-C71</f>
        <v>0</v>
      </c>
      <c r="E71" s="260">
        <v>106.18</v>
      </c>
      <c r="F71" s="258">
        <v>106.18</v>
      </c>
      <c r="G71" s="258">
        <v>106.18</v>
      </c>
      <c r="H71" s="254">
        <f>(E71/C71)*100</f>
        <v>100</v>
      </c>
    </row>
    <row r="72" spans="1:8" ht="12.75">
      <c r="A72" s="256" t="s">
        <v>250</v>
      </c>
      <c r="B72" s="229" t="s">
        <v>309</v>
      </c>
      <c r="C72" s="260"/>
      <c r="D72" s="260"/>
      <c r="E72" s="260"/>
      <c r="F72" s="258"/>
      <c r="G72" s="258"/>
      <c r="H72" s="254"/>
    </row>
    <row r="73" spans="1:8" ht="12.75">
      <c r="A73" s="256">
        <v>6</v>
      </c>
      <c r="B73" s="253" t="s">
        <v>262</v>
      </c>
      <c r="C73" s="261">
        <v>1408.58</v>
      </c>
      <c r="D73" s="239">
        <f>E73-C73</f>
        <v>422.60000000000014</v>
      </c>
      <c r="E73" s="239">
        <f>E74</f>
        <v>1831.18</v>
      </c>
      <c r="F73" s="258"/>
      <c r="G73" s="258"/>
      <c r="H73" s="254">
        <f>(E73/C73)*100</f>
        <v>130.00184583055275</v>
      </c>
    </row>
    <row r="74" spans="1:8" ht="12.75">
      <c r="A74" s="256">
        <v>63</v>
      </c>
      <c r="B74" s="242" t="s">
        <v>258</v>
      </c>
      <c r="C74" s="260">
        <v>1408.58</v>
      </c>
      <c r="D74" s="239">
        <f>E74-C74</f>
        <v>422.60000000000014</v>
      </c>
      <c r="E74" s="260">
        <v>1831.18</v>
      </c>
      <c r="F74" s="258"/>
      <c r="G74" s="258"/>
      <c r="H74" s="254">
        <f>(E74/C74)*100</f>
        <v>130.00184583055275</v>
      </c>
    </row>
    <row r="75" spans="1:8" ht="12.75" customHeight="1">
      <c r="A75" s="270" t="s">
        <v>250</v>
      </c>
      <c r="B75" s="345" t="s">
        <v>310</v>
      </c>
      <c r="C75" s="260"/>
      <c r="D75" s="260"/>
      <c r="E75" s="260"/>
      <c r="F75" s="258"/>
      <c r="G75" s="258"/>
      <c r="H75" s="254"/>
    </row>
    <row r="76" spans="1:8" ht="12.75">
      <c r="A76" s="256">
        <v>6</v>
      </c>
      <c r="B76" s="253" t="s">
        <v>262</v>
      </c>
      <c r="C76" s="261">
        <v>410.32</v>
      </c>
      <c r="D76" s="239">
        <f>E76-C76</f>
        <v>0</v>
      </c>
      <c r="E76" s="239">
        <f>E77</f>
        <v>410.32</v>
      </c>
      <c r="F76" s="258"/>
      <c r="G76" s="258"/>
      <c r="H76" s="254">
        <f>(E76/C76)*100</f>
        <v>100</v>
      </c>
    </row>
    <row r="77" spans="1:8" ht="12.75">
      <c r="A77" s="256">
        <v>63</v>
      </c>
      <c r="B77" s="242" t="s">
        <v>258</v>
      </c>
      <c r="C77" s="260">
        <v>410.32</v>
      </c>
      <c r="D77" s="239">
        <f>E77-C77</f>
        <v>0</v>
      </c>
      <c r="E77" s="260">
        <v>410.32</v>
      </c>
      <c r="F77" s="258"/>
      <c r="G77" s="258"/>
      <c r="H77" s="254">
        <f>(E77/C77)*100</f>
        <v>100</v>
      </c>
    </row>
    <row r="78" spans="1:8" ht="12.75">
      <c r="A78" s="271"/>
      <c r="B78" s="272" t="s">
        <v>273</v>
      </c>
      <c r="C78" s="247"/>
      <c r="D78" s="247"/>
      <c r="E78" s="247"/>
      <c r="F78" s="273"/>
      <c r="G78" s="273"/>
      <c r="H78" s="274"/>
    </row>
    <row r="79" spans="1:8" ht="12.75">
      <c r="A79" s="256" t="s">
        <v>250</v>
      </c>
      <c r="B79" s="253" t="s">
        <v>274</v>
      </c>
      <c r="C79" s="258"/>
      <c r="D79" s="258"/>
      <c r="E79" s="258"/>
      <c r="F79" s="258"/>
      <c r="G79" s="258"/>
      <c r="H79" s="252"/>
    </row>
    <row r="80" spans="1:8" ht="12.75">
      <c r="A80" s="231">
        <v>9</v>
      </c>
      <c r="B80" s="253" t="s">
        <v>275</v>
      </c>
      <c r="C80" s="275" t="str">
        <f>C81</f>
        <v>4.250,51</v>
      </c>
      <c r="D80" s="239">
        <f>E80-C80</f>
        <v>0</v>
      </c>
      <c r="E80" s="275">
        <v>4250.51</v>
      </c>
      <c r="F80" s="255">
        <f>F81</f>
        <v>0</v>
      </c>
      <c r="G80" s="255">
        <f>G81</f>
        <v>0</v>
      </c>
      <c r="H80" s="254">
        <f>(E80/C80)*100</f>
        <v>100</v>
      </c>
    </row>
    <row r="81" spans="1:8" ht="12.75">
      <c r="A81" s="256">
        <v>92</v>
      </c>
      <c r="B81" s="242" t="s">
        <v>276</v>
      </c>
      <c r="C81" s="276" t="s">
        <v>313</v>
      </c>
      <c r="D81" s="239"/>
      <c r="E81" s="276" t="s">
        <v>313</v>
      </c>
      <c r="F81" s="258">
        <v>0</v>
      </c>
      <c r="G81" s="258">
        <v>0</v>
      </c>
      <c r="H81" s="277"/>
    </row>
    <row r="82" spans="1:8" ht="12.75">
      <c r="A82" s="256" t="s">
        <v>250</v>
      </c>
      <c r="B82" s="253" t="s">
        <v>277</v>
      </c>
      <c r="C82" s="258"/>
      <c r="D82" s="258"/>
      <c r="E82" s="258"/>
      <c r="F82" s="258"/>
      <c r="G82" s="258"/>
      <c r="H82" s="277"/>
    </row>
    <row r="83" spans="1:8" ht="12.75">
      <c r="A83" s="256">
        <v>92</v>
      </c>
      <c r="B83" s="242" t="s">
        <v>278</v>
      </c>
      <c r="C83" s="258">
        <v>-33.45</v>
      </c>
      <c r="D83" s="239"/>
      <c r="E83" s="258">
        <v>-33.45</v>
      </c>
      <c r="F83" s="258">
        <v>0</v>
      </c>
      <c r="G83" s="258">
        <v>0</v>
      </c>
      <c r="H83" s="277"/>
    </row>
    <row r="84" spans="1:8" ht="12.75">
      <c r="A84" s="256" t="s">
        <v>250</v>
      </c>
      <c r="B84" s="253" t="s">
        <v>253</v>
      </c>
      <c r="C84" s="255"/>
      <c r="D84" s="255"/>
      <c r="E84" s="255"/>
      <c r="F84" s="258"/>
      <c r="G84" s="258"/>
      <c r="H84" s="252"/>
    </row>
    <row r="85" spans="1:8" ht="12.75">
      <c r="A85" s="256">
        <v>92</v>
      </c>
      <c r="B85" s="242" t="s">
        <v>279</v>
      </c>
      <c r="C85" s="276" t="s">
        <v>311</v>
      </c>
      <c r="D85" s="276"/>
      <c r="E85" s="276" t="s">
        <v>311</v>
      </c>
      <c r="F85" s="258">
        <v>0</v>
      </c>
      <c r="G85" s="258">
        <v>0</v>
      </c>
      <c r="H85" s="254"/>
    </row>
    <row r="86" spans="1:8" ht="12.75">
      <c r="A86" s="256" t="s">
        <v>250</v>
      </c>
      <c r="B86" s="253" t="s">
        <v>255</v>
      </c>
      <c r="C86" s="258"/>
      <c r="D86" s="258"/>
      <c r="E86" s="258"/>
      <c r="F86" s="258"/>
      <c r="G86" s="258"/>
      <c r="H86" s="252"/>
    </row>
    <row r="87" spans="1:8" ht="12.75">
      <c r="A87" s="256">
        <v>92</v>
      </c>
      <c r="B87" s="242" t="s">
        <v>278</v>
      </c>
      <c r="C87" s="258">
        <v>1460.35</v>
      </c>
      <c r="D87" s="258"/>
      <c r="E87" s="258">
        <v>1460.35</v>
      </c>
      <c r="F87" s="258">
        <v>0</v>
      </c>
      <c r="G87" s="258">
        <v>0</v>
      </c>
      <c r="H87" s="254"/>
    </row>
    <row r="88" spans="1:8" ht="12.75">
      <c r="A88" s="256" t="s">
        <v>250</v>
      </c>
      <c r="B88" s="253" t="s">
        <v>280</v>
      </c>
      <c r="C88" s="276"/>
      <c r="D88" s="276"/>
      <c r="E88" s="276"/>
      <c r="F88" s="258"/>
      <c r="G88" s="258"/>
      <c r="H88" s="254"/>
    </row>
    <row r="89" spans="1:8" ht="12.75">
      <c r="A89" s="256">
        <v>92</v>
      </c>
      <c r="B89" s="242" t="s">
        <v>279</v>
      </c>
      <c r="C89" s="258">
        <v>1937.25</v>
      </c>
      <c r="D89" s="258"/>
      <c r="E89" s="258">
        <v>1937.25</v>
      </c>
      <c r="F89" s="258">
        <v>0</v>
      </c>
      <c r="G89" s="258">
        <v>0</v>
      </c>
      <c r="H89" s="254"/>
    </row>
    <row r="90" spans="1:8" ht="12.75">
      <c r="A90" s="256" t="s">
        <v>250</v>
      </c>
      <c r="B90" s="253" t="s">
        <v>267</v>
      </c>
      <c r="C90" s="276"/>
      <c r="D90" s="276"/>
      <c r="E90" s="276"/>
      <c r="F90" s="258"/>
      <c r="G90" s="258"/>
      <c r="H90" s="254"/>
    </row>
    <row r="91" spans="1:8" ht="12.75">
      <c r="A91" s="256">
        <v>92</v>
      </c>
      <c r="B91" s="242" t="s">
        <v>279</v>
      </c>
      <c r="C91" s="276" t="s">
        <v>312</v>
      </c>
      <c r="D91" s="276"/>
      <c r="E91" s="276" t="s">
        <v>312</v>
      </c>
      <c r="F91" s="258">
        <v>0</v>
      </c>
      <c r="G91" s="258">
        <v>0</v>
      </c>
      <c r="H91" s="254"/>
    </row>
    <row r="92" spans="1:8" ht="12.75">
      <c r="A92" s="256" t="s">
        <v>250</v>
      </c>
      <c r="B92" s="253" t="s">
        <v>281</v>
      </c>
      <c r="C92" s="258"/>
      <c r="D92" s="258"/>
      <c r="E92" s="258"/>
      <c r="F92" s="258"/>
      <c r="G92" s="258"/>
      <c r="H92" s="252"/>
    </row>
    <row r="93" spans="1:15" ht="12.75">
      <c r="A93" s="256">
        <v>92</v>
      </c>
      <c r="B93" s="242" t="s">
        <v>279</v>
      </c>
      <c r="C93" s="258">
        <v>220.65</v>
      </c>
      <c r="D93" s="258"/>
      <c r="E93" s="258">
        <v>220.65</v>
      </c>
      <c r="F93" s="258">
        <v>0</v>
      </c>
      <c r="G93" s="258">
        <v>0</v>
      </c>
      <c r="H93" s="254"/>
      <c r="O93" s="28"/>
    </row>
    <row r="94" spans="1:9" ht="12.75" customHeight="1">
      <c r="A94" s="35"/>
      <c r="B94" s="35"/>
      <c r="C94" s="421" t="s">
        <v>340</v>
      </c>
      <c r="D94" s="421"/>
      <c r="E94" s="421"/>
      <c r="F94" s="421"/>
      <c r="G94" s="421"/>
      <c r="H94" s="421"/>
      <c r="I94" s="421"/>
    </row>
    <row r="95" spans="1:8" ht="12.75">
      <c r="A95" s="35"/>
      <c r="B95" s="35" t="s">
        <v>366</v>
      </c>
      <c r="C95" s="35"/>
      <c r="D95" s="35"/>
      <c r="E95" s="35"/>
      <c r="F95" s="35"/>
      <c r="G95" s="311" t="s">
        <v>190</v>
      </c>
      <c r="H95" s="311"/>
    </row>
    <row r="96" spans="1:8" ht="12.75">
      <c r="A96" s="35"/>
      <c r="B96" s="35"/>
      <c r="C96" s="35"/>
      <c r="D96" s="35"/>
      <c r="E96" s="35"/>
      <c r="F96" s="35"/>
      <c r="G96" s="35"/>
      <c r="H96" s="35"/>
    </row>
    <row r="97" spans="3:5" ht="12.75">
      <c r="C97" s="194"/>
      <c r="D97" s="194"/>
      <c r="E97" s="194"/>
    </row>
    <row r="294" ht="12.75">
      <c r="F294">
        <f>+'Posebni dio-prihodi'!C6815</f>
        <v>0</v>
      </c>
    </row>
  </sheetData>
  <sheetProtection/>
  <mergeCells count="2">
    <mergeCell ref="A7:H7"/>
    <mergeCell ref="C94:I9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31.8515625" style="0" customWidth="1"/>
    <col min="2" max="2" width="0.13671875" style="0" customWidth="1"/>
    <col min="3" max="5" width="15.140625" style="0" customWidth="1"/>
    <col min="6" max="6" width="17.28125" style="0" customWidth="1"/>
    <col min="7" max="7" width="17.421875" style="0" customWidth="1"/>
  </cols>
  <sheetData>
    <row r="1" spans="1:7" ht="15.75">
      <c r="A1" s="29"/>
      <c r="B1" s="29"/>
      <c r="C1" s="29"/>
      <c r="D1" s="29"/>
      <c r="E1" s="29"/>
      <c r="F1" s="29"/>
      <c r="G1" s="29"/>
    </row>
    <row r="2" spans="1:7" ht="15.75" customHeight="1">
      <c r="A2" s="363" t="s">
        <v>282</v>
      </c>
      <c r="B2" s="363"/>
      <c r="C2" s="362"/>
      <c r="D2" s="362"/>
      <c r="E2" s="29"/>
      <c r="F2" s="29"/>
      <c r="G2" s="29"/>
    </row>
    <row r="3" spans="1:7" ht="15.75">
      <c r="A3" s="363"/>
      <c r="B3" s="363"/>
      <c r="C3" s="362"/>
      <c r="D3" s="362"/>
      <c r="E3" s="29"/>
      <c r="F3" s="29"/>
      <c r="G3" s="29"/>
    </row>
    <row r="4" spans="1:7" ht="15.75">
      <c r="A4" s="29"/>
      <c r="B4" s="29"/>
      <c r="C4" s="29"/>
      <c r="D4" s="29"/>
      <c r="E4" s="29"/>
      <c r="F4" s="29"/>
      <c r="G4" s="29"/>
    </row>
    <row r="5" spans="1:7" ht="34.5" customHeight="1">
      <c r="A5" s="422" t="s">
        <v>356</v>
      </c>
      <c r="B5" s="422"/>
      <c r="C5" s="422"/>
      <c r="D5" s="422"/>
      <c r="E5" s="422"/>
      <c r="F5" s="422"/>
      <c r="G5" s="422"/>
    </row>
    <row r="6" spans="1:7" ht="18">
      <c r="A6" s="18"/>
      <c r="B6" s="18"/>
      <c r="C6" s="18"/>
      <c r="D6" s="18"/>
      <c r="E6" s="18"/>
      <c r="F6" s="18"/>
      <c r="G6" s="18"/>
    </row>
    <row r="7" spans="1:7" ht="15.75">
      <c r="A7" s="422" t="s">
        <v>191</v>
      </c>
      <c r="B7" s="422"/>
      <c r="C7" s="422"/>
      <c r="D7" s="422"/>
      <c r="E7" s="422"/>
      <c r="F7" s="422"/>
      <c r="G7" s="422"/>
    </row>
    <row r="8" spans="1:7" ht="18">
      <c r="A8" s="18"/>
      <c r="B8" s="18"/>
      <c r="C8" s="18"/>
      <c r="D8" s="18"/>
      <c r="E8" s="18"/>
      <c r="F8" s="19"/>
      <c r="G8" s="19"/>
    </row>
    <row r="9" spans="1:7" ht="15.75" customHeight="1">
      <c r="A9" s="422" t="s">
        <v>192</v>
      </c>
      <c r="B9" s="422"/>
      <c r="C9" s="422"/>
      <c r="D9" s="422"/>
      <c r="E9" s="422"/>
      <c r="F9" s="422"/>
      <c r="G9" s="422"/>
    </row>
    <row r="10" spans="1:7" ht="18">
      <c r="A10" s="18"/>
      <c r="B10" s="18"/>
      <c r="C10" s="18"/>
      <c r="D10" s="18"/>
      <c r="E10" s="18"/>
      <c r="F10" s="19"/>
      <c r="G10" s="19"/>
    </row>
    <row r="11" spans="1:7" ht="15.75" customHeight="1">
      <c r="A11" s="422" t="s">
        <v>193</v>
      </c>
      <c r="B11" s="422"/>
      <c r="C11" s="422"/>
      <c r="D11" s="422"/>
      <c r="E11" s="422"/>
      <c r="F11" s="422"/>
      <c r="G11" s="422"/>
    </row>
    <row r="12" spans="1:7" ht="18">
      <c r="A12" s="18"/>
      <c r="B12" s="18"/>
      <c r="C12" s="18"/>
      <c r="D12" s="18"/>
      <c r="E12" s="18"/>
      <c r="F12" s="19"/>
      <c r="G12" s="19"/>
    </row>
    <row r="13" spans="1:7" ht="63" customHeight="1">
      <c r="A13" s="20" t="s">
        <v>194</v>
      </c>
      <c r="B13" s="21" t="s">
        <v>228</v>
      </c>
      <c r="C13" s="20" t="s">
        <v>337</v>
      </c>
      <c r="D13" s="20" t="s">
        <v>338</v>
      </c>
      <c r="E13" s="20" t="s">
        <v>339</v>
      </c>
      <c r="F13" s="20" t="s">
        <v>229</v>
      </c>
      <c r="G13" s="20" t="s">
        <v>230</v>
      </c>
    </row>
    <row r="14" spans="1:7" ht="27.75" customHeight="1">
      <c r="A14" s="22" t="s">
        <v>196</v>
      </c>
      <c r="B14" s="27">
        <f>B15</f>
        <v>7013526</v>
      </c>
      <c r="C14" s="27">
        <v>1026694.77</v>
      </c>
      <c r="D14" s="27">
        <v>-158523.75</v>
      </c>
      <c r="E14" s="27">
        <v>1185218.52</v>
      </c>
      <c r="F14" s="27">
        <v>936223.35</v>
      </c>
      <c r="G14" s="27">
        <v>936223.35</v>
      </c>
    </row>
    <row r="15" spans="1:7" ht="21.75" customHeight="1">
      <c r="A15" s="24" t="s">
        <v>197</v>
      </c>
      <c r="B15" s="27">
        <v>7013526</v>
      </c>
      <c r="C15" s="27">
        <v>1026694.77</v>
      </c>
      <c r="D15" s="27">
        <v>-158523.75</v>
      </c>
      <c r="E15" s="27">
        <v>1185218.52</v>
      </c>
      <c r="F15" s="27">
        <v>936223.35</v>
      </c>
      <c r="G15" s="27">
        <v>936223.35</v>
      </c>
    </row>
    <row r="16" spans="1:7" ht="25.5">
      <c r="A16" s="23" t="s">
        <v>198</v>
      </c>
      <c r="B16" s="26">
        <v>6803072</v>
      </c>
      <c r="C16" s="26">
        <v>974637.83</v>
      </c>
      <c r="D16" s="26">
        <v>-151369.07</v>
      </c>
      <c r="E16" s="26">
        <v>1126006.9</v>
      </c>
      <c r="F16" s="26">
        <v>890354.35</v>
      </c>
      <c r="G16" s="26">
        <v>890354.35</v>
      </c>
    </row>
    <row r="17" spans="1:7" ht="30.75" customHeight="1">
      <c r="A17" s="23" t="s">
        <v>199</v>
      </c>
      <c r="B17" s="26">
        <v>6803072</v>
      </c>
      <c r="C17" s="26">
        <v>974637.83</v>
      </c>
      <c r="D17" s="26">
        <v>-151369.07</v>
      </c>
      <c r="E17" s="26">
        <v>1126006.9</v>
      </c>
      <c r="F17" s="26">
        <v>890354.35</v>
      </c>
      <c r="G17" s="26">
        <v>890354.35</v>
      </c>
    </row>
    <row r="18" spans="1:7" ht="36.75" customHeight="1">
      <c r="A18" s="23" t="s">
        <v>200</v>
      </c>
      <c r="B18" s="26">
        <v>210454</v>
      </c>
      <c r="C18" s="26">
        <v>52056.94</v>
      </c>
      <c r="D18" s="26">
        <v>-7154.68</v>
      </c>
      <c r="E18" s="26">
        <v>59211.62</v>
      </c>
      <c r="F18" s="26">
        <v>45869</v>
      </c>
      <c r="G18" s="26">
        <v>45869</v>
      </c>
    </row>
    <row r="20" spans="1:7" ht="12.75">
      <c r="A20" s="28"/>
      <c r="C20" s="408" t="s">
        <v>341</v>
      </c>
      <c r="D20" s="408"/>
      <c r="E20" s="408"/>
      <c r="F20" s="399"/>
      <c r="G20" s="399"/>
    </row>
    <row r="21" spans="3:7" ht="12.75">
      <c r="C21" s="408" t="s">
        <v>342</v>
      </c>
      <c r="D21" s="408"/>
      <c r="E21" s="408"/>
      <c r="F21" s="399"/>
      <c r="G21" s="399"/>
    </row>
    <row r="22" spans="1:2" ht="12.75">
      <c r="A22" s="395" t="s">
        <v>357</v>
      </c>
      <c r="B22" s="395"/>
    </row>
    <row r="23" spans="1:2" ht="12.75">
      <c r="A23" s="395" t="s">
        <v>358</v>
      </c>
      <c r="B23" s="395"/>
    </row>
    <row r="24" spans="1:2" ht="12.75">
      <c r="A24" s="403" t="s">
        <v>367</v>
      </c>
      <c r="B24" s="403"/>
    </row>
  </sheetData>
  <sheetProtection/>
  <mergeCells count="9">
    <mergeCell ref="A5:G5"/>
    <mergeCell ref="A22:B22"/>
    <mergeCell ref="A23:B23"/>
    <mergeCell ref="A24:B24"/>
    <mergeCell ref="A7:G7"/>
    <mergeCell ref="A9:G9"/>
    <mergeCell ref="A11:G11"/>
    <mergeCell ref="C20:G20"/>
    <mergeCell ref="C21:G2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Faraguna</dc:creator>
  <cp:keywords/>
  <dc:description/>
  <cp:lastModifiedBy>Racunovodstvo</cp:lastModifiedBy>
  <cp:lastPrinted>2023-12-06T10:19:58Z</cp:lastPrinted>
  <dcterms:created xsi:type="dcterms:W3CDTF">2020-10-08T11:33:17Z</dcterms:created>
  <dcterms:modified xsi:type="dcterms:W3CDTF">2023-12-06T10:20:21Z</dcterms:modified>
  <cp:category/>
  <cp:version/>
  <cp:contentType/>
  <cp:contentStatus/>
</cp:coreProperties>
</file>