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Sažetak financijskopg plana" sheetId="1" r:id="rId1"/>
    <sheet name="Prihodi i rashodi po ekon.klas." sheetId="2" r:id="rId2"/>
    <sheet name="Posebni dio-rashodi" sheetId="3" r:id="rId3"/>
    <sheet name="Posebni dio-prihodi" sheetId="4" r:id="rId4"/>
    <sheet name="Rashodi prema funkcijskoj klasi" sheetId="5" r:id="rId5"/>
  </sheets>
  <definedNames/>
  <calcPr fullCalcOnLoad="1"/>
</workbook>
</file>

<file path=xl/sharedStrings.xml><?xml version="1.0" encoding="utf-8"?>
<sst xmlns="http://schemas.openxmlformats.org/spreadsheetml/2006/main" count="677" uniqueCount="402">
  <si>
    <t/>
  </si>
  <si>
    <t>BROJ KONTA</t>
  </si>
  <si>
    <t>VRSTA PRIHODA / PRIMITAKA</t>
  </si>
  <si>
    <t>INDEKS</t>
  </si>
  <si>
    <t>3</t>
  </si>
  <si>
    <t>4</t>
  </si>
  <si>
    <t>6</t>
  </si>
  <si>
    <t>Prihodi poslovanja</t>
  </si>
  <si>
    <t>Rashodi poslovanja</t>
  </si>
  <si>
    <t>Rashodi za nabavu nefinancijske imovine</t>
  </si>
  <si>
    <t>63</t>
  </si>
  <si>
    <t>Pomoći iz inozemstva i od subjekata unutar općeg proračuna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</si>
  <si>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</si>
  <si>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</si>
  <si>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</si>
  <si>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</si>
  <si>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31</t>
  </si>
  <si>
    <t>Rashodi za zaposlene</t>
  </si>
  <si>
    <t>32</t>
  </si>
  <si>
    <t>Materijalni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</si>
  <si>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</si>
  <si>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</si>
  <si>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</si>
  <si>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</si>
  <si>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</si>
  <si>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</si>
  <si>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9</t>
  </si>
  <si>
    <t>Vlastiti izvori</t>
  </si>
  <si>
    <t>92</t>
  </si>
  <si>
    <t>Rezultat poslovanja</t>
  </si>
  <si>
    <t>Prihod iz nadlež.prorač.za financ.redov.djelat.</t>
  </si>
  <si>
    <t>RASHODI   I   IZDACI</t>
  </si>
  <si>
    <t>PRIHODI   I   PRIMICI</t>
  </si>
  <si>
    <t xml:space="preserve"> RASPOLOŽIVA SREDSTVA IZ PRETHODNIH GODINA  </t>
  </si>
  <si>
    <t>USTANOVE ŠKOLSTVA</t>
  </si>
  <si>
    <t>Predsjednik školskog odbora:</t>
  </si>
  <si>
    <t>FINANCIJSKI RASHODI</t>
  </si>
  <si>
    <t>NAKNADE GRAĐ.I KUĆ.-PRIJEVOZ</t>
  </si>
  <si>
    <t>OSNOVNO OBRAZOVANJE</t>
  </si>
  <si>
    <t>OŠ VLADIMIRA NAZORA POTPIĆAN</t>
  </si>
  <si>
    <t>Dumbrova 12</t>
  </si>
  <si>
    <t>52333 Potpićan</t>
  </si>
  <si>
    <t>OIB: 14237019602</t>
  </si>
  <si>
    <t>Prihodi od prodaje nefinancijske imovine</t>
  </si>
  <si>
    <t xml:space="preserve">                                 OPĆI DIO</t>
  </si>
  <si>
    <t xml:space="preserve">        Marina Rade</t>
  </si>
  <si>
    <t>UKUPNI PRIHODI POSLOVANJA</t>
  </si>
  <si>
    <t>UKUPNI PRIHODI + VIŠAK</t>
  </si>
  <si>
    <t>1.</t>
  </si>
  <si>
    <t>7.</t>
  </si>
  <si>
    <t>SVEUKUPNO RASHODI + MANJAK/VIŠAK</t>
  </si>
  <si>
    <t xml:space="preserve"> IZVRŠENJE  PLANA 2021</t>
  </si>
  <si>
    <t>PLAN   2023     KN</t>
  </si>
  <si>
    <t>I REBALANS PLAN    2022</t>
  </si>
  <si>
    <t>PLAN 2023     EUR</t>
  </si>
  <si>
    <t>PROJEKCIJA   2024            EUR</t>
  </si>
  <si>
    <t>PROJEKCIJA   2025            EUR</t>
  </si>
  <si>
    <t>3/2</t>
  </si>
  <si>
    <t>0912</t>
  </si>
  <si>
    <t xml:space="preserve">OSNOVNA ŠKOLA VLADIMIRA NAZORA </t>
  </si>
  <si>
    <t>KLASA:</t>
  </si>
  <si>
    <t>URBROJ:</t>
  </si>
  <si>
    <t xml:space="preserve">                       RASHODI I IZDACI ZA TROGODIŠNJE RAZDOBLJE I </t>
  </si>
  <si>
    <t xml:space="preserve">                                PREMA PRORAČUNSKOJ KLASIFIKACIJI</t>
  </si>
  <si>
    <t>POSEBNI DIO</t>
  </si>
  <si>
    <t>ŠIFRA</t>
  </si>
  <si>
    <t>RAČUN</t>
  </si>
  <si>
    <t>OPIS</t>
  </si>
  <si>
    <t>IZVRŠENJE 2021.</t>
  </si>
  <si>
    <t>I REBALANS PLANA 2022.</t>
  </si>
  <si>
    <t>PLAN 2023     KN</t>
  </si>
  <si>
    <t>PLAN 2023    EUR</t>
  </si>
  <si>
    <t>PROJEKCIJA 2024           EUR</t>
  </si>
  <si>
    <t>PROJEKCIJA 2025            EUR</t>
  </si>
  <si>
    <t>INDEKS   3/1</t>
  </si>
  <si>
    <t>3.</t>
  </si>
  <si>
    <t>4.</t>
  </si>
  <si>
    <t>5.</t>
  </si>
  <si>
    <t>6.</t>
  </si>
  <si>
    <t>Glava</t>
  </si>
  <si>
    <t>Šifra.škol.</t>
  </si>
  <si>
    <t>10637 OŠ Vladimira Nazora Potpićan</t>
  </si>
  <si>
    <t>RASHODI I IZDACI</t>
  </si>
  <si>
    <t>PROGRAM 2101: REDOVNA  DJELATNOST OŠ-MINIMALNI STANDARDI</t>
  </si>
  <si>
    <t>A210101</t>
  </si>
  <si>
    <t>AKTIVNOST: Financiranje materijalnih troškova po minim.stand.</t>
  </si>
  <si>
    <t>Izvor financiranja: Prihodi od županijskog proračuna</t>
  </si>
  <si>
    <t>RASHODI POSLOVANJA</t>
  </si>
  <si>
    <t>MATERIJALNI RASHODI</t>
  </si>
  <si>
    <t>A210102</t>
  </si>
  <si>
    <t>AKTIVNOST:Materijalni rashodi po stvarnom trošku</t>
  </si>
  <si>
    <t>NAKNADE GRAĐ. I KUĆ.-PRIJEVOZ</t>
  </si>
  <si>
    <t>A210103</t>
  </si>
  <si>
    <t>AKTIVNOST:Mater. rashodi po stvarnom trošku OŠ- drugi izvori</t>
  </si>
  <si>
    <t>RASHODI ZA NABAVU NEFINANCIJSKE IMOVINE</t>
  </si>
  <si>
    <t>RASHODI ZA NABAVU PROIZV.DUG.IMOVINE</t>
  </si>
  <si>
    <t>Izvor financiranja: pomoć Ministarstvo znanosti i obrazovanja</t>
  </si>
  <si>
    <t>Izvor financiranja: Donacije</t>
  </si>
  <si>
    <t>Izvor financiranja: Prihod od prodaje imovine za osnovne škole</t>
  </si>
  <si>
    <t>RASHODI ZA NABAVU DUGOT.NEFIN.IMOVINE</t>
  </si>
  <si>
    <t>A210104</t>
  </si>
  <si>
    <t>AKTIVNOST: Troškovi zaposlenika</t>
  </si>
  <si>
    <t>Izvori financiranja: Prihodi od Ministarstva obrazovanja</t>
  </si>
  <si>
    <t>RASHODI ZA ZAPOSLENE</t>
  </si>
  <si>
    <t>PROGRAM : OSNOVNA DJELATNOST -IZNAD STANDARDA</t>
  </si>
  <si>
    <t>A210201</t>
  </si>
  <si>
    <t>AKTIVNOST: Mater. rashodi po stvarnom trošku- iznad standarda</t>
  </si>
  <si>
    <t>PROGRAM : PROGRAMI OBRAZOVANJA IZNAD STANDARDA</t>
  </si>
  <si>
    <t>A230102</t>
  </si>
  <si>
    <t>AKTIVNOST: Županijska natjecanja</t>
  </si>
  <si>
    <t>RASHODI ZA ZAPOSLENIH</t>
  </si>
  <si>
    <t xml:space="preserve">                  Izvor financiranja: Prihodi od ostalih institucija za osnovne škole</t>
  </si>
  <si>
    <t>A230104</t>
  </si>
  <si>
    <t>AKTIVNOST: POMOĆNICI U NASTAVI</t>
  </si>
  <si>
    <t>Izvor financiranja: Tek. Pomoć Tem.prenosa EU sredstava -Mozaik 3</t>
  </si>
  <si>
    <t xml:space="preserve">          </t>
  </si>
  <si>
    <t xml:space="preserve"> Izvor financiranja: Prihodi od Županijskog proračuna-Ug.o dj.pmoćnici</t>
  </si>
  <si>
    <t>Izvori financiranja:Pomoć iz prorač.koji nije nadležan: Općina  Pićan</t>
  </si>
  <si>
    <t>A230106</t>
  </si>
  <si>
    <t>AKTIVNOST: ŠKOLSKA KUHINJA</t>
  </si>
  <si>
    <t>Izvor financiranja: Prihodi za posebne namjene</t>
  </si>
  <si>
    <t>Izvori financiranja:Pomoć iz prorač.koji nije nadležan: Općina Cerovlje</t>
  </si>
  <si>
    <t>Izvor financiranja: Pomoći iz prorač. koji nije nadležan: Općina Gračišće</t>
  </si>
  <si>
    <t>Izvor financiranja: Pomoći iz prorač. koji nije nadležan: Općina Kršan</t>
  </si>
  <si>
    <t>Izvor financiranja: Pomoći iz prorač. koji nije nadležan: Općina Pićan</t>
  </si>
  <si>
    <t>Izvor financiranja: Pomoći od ostalih institucija za OŠ-Crveni križ</t>
  </si>
  <si>
    <t>A230107</t>
  </si>
  <si>
    <t>AKTIVNOST: Produženi boravak</t>
  </si>
  <si>
    <t>Izvor financiranja: Prihod za posebne namjene za osnovne škole</t>
  </si>
  <si>
    <t>Izvor financiranja: Pomoć iz proračuna koji nije nadležan: Općina Cerovlje</t>
  </si>
  <si>
    <t>Izvor financiranja: Pomoć iz proračuna koji nije nadležan: Općina Kršan</t>
  </si>
  <si>
    <t>Izvor financiranja: Pomoć iz proračuna koji nije nadležan: Općina Pićan</t>
  </si>
  <si>
    <t>MATERIJALNA RASHODI</t>
  </si>
  <si>
    <t>A230115</t>
  </si>
  <si>
    <t>AKTIVNOST: Ostali programi i projekti</t>
  </si>
  <si>
    <t>Izvor financiranja: Pomoć iz proračuna koji nije nadležan: Općina Gračišće</t>
  </si>
  <si>
    <t>Izvor financiranja: Pomoć iz proračuna koji nije nadležan: Općina  Kršan</t>
  </si>
  <si>
    <t>A230116</t>
  </si>
  <si>
    <t>AKTIVNOST: Školski list , časopisi i knjige</t>
  </si>
  <si>
    <t>Izvor financiranja:</t>
  </si>
  <si>
    <t>MZO</t>
  </si>
  <si>
    <t>RASHOD ZA NABAVU PROIZV.DUG.IMOVINE</t>
  </si>
  <si>
    <t>A230140</t>
  </si>
  <si>
    <t>AKTIVNOST: Sufinanciranje redovne djelatnosti-osig.društva</t>
  </si>
  <si>
    <t>Izvor financiranja: Pomoći iz prorač. koji nije nadležan: Osiguravajuća društva</t>
  </si>
  <si>
    <t>A230147</t>
  </si>
  <si>
    <t>AKTIVNOST: Volontarijat</t>
  </si>
  <si>
    <t>Izvor financiranja:Pomć iz proračuna koji nije nadležan:Ostale institucije</t>
  </si>
  <si>
    <t>A230171</t>
  </si>
  <si>
    <t>AKTIVNOST: Školska sportska društva</t>
  </si>
  <si>
    <t>Izvor financiranja: Prihod iz proračuna koji im nije nadležan za posebne namjene MZO</t>
  </si>
  <si>
    <t>A230184</t>
  </si>
  <si>
    <t>AKTIVNOST: Zavičajna nastava</t>
  </si>
  <si>
    <t>Izvor financiranja: Prihodi iz županijskog proračuna</t>
  </si>
  <si>
    <t>RASHODI ZA NABAVU PROZV.DUG.IMOVINE</t>
  </si>
  <si>
    <t>A230197</t>
  </si>
  <si>
    <t>AKTIVNOST: Projekt "Osiguranje prehrane djece u osnovnim školama"</t>
  </si>
  <si>
    <t>Izvor financiranja: Zaklada "Hrvatska za djecu"</t>
  </si>
  <si>
    <t>A230199</t>
  </si>
  <si>
    <t>AKTIVNOSTI:</t>
  </si>
  <si>
    <t>Školska  shema</t>
  </si>
  <si>
    <t>Izvor financiranja:Prihod od Ministarstva poljoprivrede</t>
  </si>
  <si>
    <t>A230202</t>
  </si>
  <si>
    <t>AKTIVNOST: Građanski odgoj</t>
  </si>
  <si>
    <t>Izvor financiranja: prihod od županijskog proračuna</t>
  </si>
  <si>
    <t>A230203</t>
  </si>
  <si>
    <t>AKTIVNOST: Medni dani</t>
  </si>
  <si>
    <t>A230205</t>
  </si>
  <si>
    <t>AKTIVNOST: Sredstva zaštite protiv COVID-19</t>
  </si>
  <si>
    <t>Izvor financiranja: Prihodi iz MZO</t>
  </si>
  <si>
    <t>K230206</t>
  </si>
  <si>
    <t>PROJEKT:  FLAG Alba</t>
  </si>
  <si>
    <t>PROGRAM 2401: INVESTICIJSKO ODRŽAVANJE OSNOVNIH ŠKOLA</t>
  </si>
  <si>
    <t>A240101</t>
  </si>
  <si>
    <t>AKTIVNOST: investicijsko održavanje  OŠ -minimalni standarda</t>
  </si>
  <si>
    <t>RASHOD POSLOVANJA</t>
  </si>
  <si>
    <t>A240103</t>
  </si>
  <si>
    <t>AKTIVNOST: investicijsko održavanje  OŠ -ostali proračuni</t>
  </si>
  <si>
    <t>Izvor financiranja: Pomoći iz prorač. koji nije nadležan</t>
  </si>
  <si>
    <t>PROGRAM: KAPITALNA ULAGANJA U OSNOVNE ŠKOLE</t>
  </si>
  <si>
    <t>K240301</t>
  </si>
  <si>
    <t>AKTIVNOST: PROJEKTNA DOKUMENTACIJA OSNOVNIH ŠKOLA</t>
  </si>
  <si>
    <t>Izvor financiranja: Prihod iz županijskog proračuna</t>
  </si>
  <si>
    <t>RASH.ZA NABAVU NEPR.DUG.I</t>
  </si>
  <si>
    <t>PROGRAM: OPREMANJE U OSNOVNIM ŠKOLAMA</t>
  </si>
  <si>
    <t>K240501</t>
  </si>
  <si>
    <t>AKTIVNOST: ŠKOLSKI NAMJEŠTAJ I OPREMA</t>
  </si>
  <si>
    <t>Izvor financiranja: Vlastiti prihodi</t>
  </si>
  <si>
    <t>Izvor financiranja: Prihod za posebne namjene</t>
  </si>
  <si>
    <t>Izvor financiranja: Ministarstvo znanosti i obrazovanja</t>
  </si>
  <si>
    <t>RASHOD ZA NABAVU NEPROIZ.DUGOT.IMOVINE</t>
  </si>
  <si>
    <t>Izvor financiranja: Pomoći iz prorač. koji nije nadležan: Općina  Pićan</t>
  </si>
  <si>
    <t>RASHOD ZA NABAVU NEFINANCIJSKE IMOVINE</t>
  </si>
  <si>
    <t>K240502</t>
  </si>
  <si>
    <t>AKTIVNOST: OPREMANJE KNJIŽNICE</t>
  </si>
  <si>
    <t>PROGRAM: MOZAIK 4</t>
  </si>
  <si>
    <t>T910801</t>
  </si>
  <si>
    <t>AKTIVNOST: PROVED. PROJ. MOZAIK 4</t>
  </si>
  <si>
    <t>MATERIJALČNI RASHODI</t>
  </si>
  <si>
    <t>Izvor financiranja: Struktorni fondovi EU</t>
  </si>
  <si>
    <t>PROGRAM: MOZAIK 5</t>
  </si>
  <si>
    <t>T921101</t>
  </si>
  <si>
    <t>AKTIVNOST: PROVED. PROJ. MOZAIK 5</t>
  </si>
  <si>
    <t>Marina Rade</t>
  </si>
  <si>
    <t>I. OPĆI DIO</t>
  </si>
  <si>
    <t xml:space="preserve">A. RAČUN PRIHODA I RASHODA </t>
  </si>
  <si>
    <t>RASHODI PREMA FUNKCIJSKOJ KLASIFIKACIJI</t>
  </si>
  <si>
    <t>BROJČANA OZNAKA I NAZIV</t>
  </si>
  <si>
    <t>Izvršenje 2021.</t>
  </si>
  <si>
    <t>Plan 2022.</t>
  </si>
  <si>
    <t>UKUPNI RASHODI</t>
  </si>
  <si>
    <t>09  Obrazovanje</t>
  </si>
  <si>
    <t>091-Predškolsko i osnovno obrazovanje</t>
  </si>
  <si>
    <t>0912 Osnovno obrazovanje</t>
  </si>
  <si>
    <t>096 Dodatno ulaganje u obrazovanje (prehrana djece)</t>
  </si>
  <si>
    <t>A) SAŽETAK RAČUNA PRIHODA I RASHODA</t>
  </si>
  <si>
    <t>Proračun za 2023.</t>
  </si>
  <si>
    <t>Projekcija proračuna
za 2024.</t>
  </si>
  <si>
    <t>Projekcija proračuna
za 2025.</t>
  </si>
  <si>
    <t>PRIHODI UKUPNO</t>
  </si>
  <si>
    <t>933.693,94 / 7.034.917,00</t>
  </si>
  <si>
    <t>921.028,32 / 6.939.487,85</t>
  </si>
  <si>
    <t>PRIHODI POSLOVANJA</t>
  </si>
  <si>
    <t>933.588,03 / 7.034.118,62</t>
  </si>
  <si>
    <t>920.922,14 / 6.938.687,85</t>
  </si>
  <si>
    <t>PRIHODI OD PRODAJE NEFINANCIJSKE IMOVINE</t>
  </si>
  <si>
    <t>105,91 / 798,00</t>
  </si>
  <si>
    <t>106,18 / 800,00</t>
  </si>
  <si>
    <t>106,18 /800,00</t>
  </si>
  <si>
    <t>RASHODI UKUPNO</t>
  </si>
  <si>
    <t>930.855,00 / 7.013.527,00</t>
  </si>
  <si>
    <t>923.867,28 / 6.960.878,07</t>
  </si>
  <si>
    <t>RASHODI  POSLOVANJA</t>
  </si>
  <si>
    <t>920.898,67 / 6.938.511,00</t>
  </si>
  <si>
    <t>888.796,18 / 6.696.634,82</t>
  </si>
  <si>
    <t>932.658,16 / 7.027.112,93</t>
  </si>
  <si>
    <t>9.956,33 / 75.016,00</t>
  </si>
  <si>
    <t>35.071,11 /264.243,25</t>
  </si>
  <si>
    <t>18.687,37 / 140.799,99</t>
  </si>
  <si>
    <t>RAZLIKA - VIŠAK / MANJAK</t>
  </si>
  <si>
    <t>2.838,94 / 21.390,22</t>
  </si>
  <si>
    <t>2.838,91 / 21.390,22</t>
  </si>
  <si>
    <t>663,61 / 5.000,00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</si>
  <si>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</si>
  <si>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</si>
  <si>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</si>
  <si>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</si>
  <si>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</si>
  <si>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</si>
  <si>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                  -manjak</t>
  </si>
  <si>
    <t>VIŠAK / MANJAK + NETO FINANCIRANJE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</si>
  <si>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</si>
  <si>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</si>
  <si>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Izvršenje 2021.       kn</t>
  </si>
  <si>
    <t>Plan za 2023.    kn</t>
  </si>
  <si>
    <t>Plan za 2023.       EUR</t>
  </si>
  <si>
    <t>Projekcija za 2024
 EUR</t>
  </si>
  <si>
    <t>Projekcija za 2025  EUR</t>
  </si>
  <si>
    <t>Predsijednik školskog odbora:</t>
  </si>
  <si>
    <t>*Fiksni tečaj konverzije 1EUR=7,53450 kn</t>
  </si>
  <si>
    <t>963.696,53 / 7.260.971,47</t>
  </si>
  <si>
    <t>963.590,35 / 7.260.171,47</t>
  </si>
  <si>
    <t>964.360,14 / 7.265.971,47</t>
  </si>
  <si>
    <t>31.701,98 / 238.858,54</t>
  </si>
  <si>
    <t>DUMBROVA 12,  52232 POTPIĆAN</t>
  </si>
  <si>
    <t>OSNOVNA ŠKOLA VLADIMIRA NAZORA POTPIĆAN</t>
  </si>
  <si>
    <t>DUMBROVA 12, 52333 POTPIĆAN</t>
  </si>
  <si>
    <r>
      <rPr>
        <b/>
        <sz val="10"/>
        <color indexed="8"/>
        <rFont val="Calibri"/>
        <family val="2"/>
      </rPr>
      <t>FUNK.KLAS.</t>
    </r>
  </si>
  <si>
    <t xml:space="preserve">KLASA : </t>
  </si>
  <si>
    <t xml:space="preserve">URBROJ : </t>
  </si>
  <si>
    <t>VRSTA PRIHODA</t>
  </si>
  <si>
    <t>IZVRŠENJE PLANA 2021</t>
  </si>
  <si>
    <t>I REBALANS PLANA 2022</t>
  </si>
  <si>
    <t>PLAN 2023   KN</t>
  </si>
  <si>
    <t>PLAN 2023   EUR</t>
  </si>
  <si>
    <t>PROJEKCIJA PLANA 2024.                EUR</t>
  </si>
  <si>
    <t>PROJEKCIJA PLANA 2025.             EUR</t>
  </si>
  <si>
    <t>INDEKS  3/2</t>
  </si>
  <si>
    <t>2.</t>
  </si>
  <si>
    <t>Fun.klas.</t>
  </si>
  <si>
    <t>0912  -  OSNOVNO OBRAZOVANJE</t>
  </si>
  <si>
    <t>50003- USTANOVE ŠKOLSTVA</t>
  </si>
  <si>
    <t>Šifra škol.</t>
  </si>
  <si>
    <t>10637  O.Š. Vladimira Nazora, Potpićan</t>
  </si>
  <si>
    <t>000</t>
  </si>
  <si>
    <t>PRIHODI I PRIMICI</t>
  </si>
  <si>
    <t>Izvor</t>
  </si>
  <si>
    <t>48005,48006- POTPORE ZA DECENTRALIZI. SREDSTVA OSNOVNE ŠKOLE</t>
  </si>
  <si>
    <t>PRIHODI IZ NADLEŽ.PRORAČ. I OD HZZO TEMELJ.UG.OBVEZA</t>
  </si>
  <si>
    <t>11001-PRIHOD IZ NADLEŽ. PRORAČ.-NAMJENSKI PRIH. I PRIMICI</t>
  </si>
  <si>
    <t>32300-VLASTITI PRIHODI OSNOVNIH ŠKOLA- PRIHODI KORISNIKA</t>
  </si>
  <si>
    <t>PRIH.OD PROD.PROIZ. I ROBE TE PRUŽ.USL.I PRIH.OD DONACIJA</t>
  </si>
  <si>
    <t>47300-PRIHODI ZA POSEBNE NAMJENE-PRIHODI KORISNIKA</t>
  </si>
  <si>
    <t>PRIH.OD UPRAVNIH I ADMINS.PRIST PO POSEBNIM PROP. I NAK.</t>
  </si>
  <si>
    <t>53082-POMOĆI OD MIN.ZNANOSTI I OBRAZO.-DRŽAVNA RIZNICA</t>
  </si>
  <si>
    <t>PRIH.IZ INOZ.I OD SUBJ.UNUTAR OPĆEG PRORAČUNA</t>
  </si>
  <si>
    <t>55047-OPĆINA CEROVLJE ZA PRORAČUNSKE KORISNIKE</t>
  </si>
  <si>
    <t>58300- OSTALE INSTITUCIJE ZA OSNOVNE ŠKOLE-DRŽAV.PRORAČ</t>
  </si>
  <si>
    <t>55217- OPĆINE KRŠAN ZA PRORAČUNSKE KORISNIKE</t>
  </si>
  <si>
    <t>PRIHOD POSLOVANJA</t>
  </si>
  <si>
    <t>55330-  OPĆINE PIĆAN ZA PRORAČUNSKE KORISNIKE</t>
  </si>
  <si>
    <t>53060- MINISTARSTVO POLJOPRIVREDE ZA PRORAČUNSKE KORISNIKE</t>
  </si>
  <si>
    <t>51008- FLAG Alba-Prihod od škola za EU projekte</t>
  </si>
  <si>
    <t>55132- OPĆINA GRAČIŠĆE ZA PRORAČUNSKE KORISNIKE</t>
  </si>
  <si>
    <t>62300- DONACIJE ZA OSNOVNE ŠKOLE</t>
  </si>
  <si>
    <t>53080-AGENCIJA ZA ODGOJ I OBRAZ. ZA PRORAČUNSKE KORISNIKE</t>
  </si>
  <si>
    <t>62001-OSIGURAVAJUĆA DRUŠTVA ZA PRORAČUNSKE KORISNIKE</t>
  </si>
  <si>
    <t>63000- ZAKLADA"Hrvatska za djecu"</t>
  </si>
  <si>
    <t>51100-Struktorni fondovi EU-PRIHOD ZA PLAĆE POMOĆNIKA TEMELJ.PRIJ. EU SRED.-MOZAIK 4</t>
  </si>
  <si>
    <t>51100-Struktorni fondovi EU-PRIHOD ZA PLAĆE POMOĆNIKA TEMELJ.PRIJ. EU SRED.-MOZAIK 5</t>
  </si>
  <si>
    <t>PRIHOD OD PRODAJE NEFINANCIJSKE IMOVINE</t>
  </si>
  <si>
    <t>RASPOLOŽIVA SREDSTVA IZ PRIJAŠNJE GODINE</t>
  </si>
  <si>
    <t>VLASTITI PRIHODI-PRIHODI KORISNIKA</t>
  </si>
  <si>
    <t>VLASTITI IZVORI</t>
  </si>
  <si>
    <t>REZULTAT POSLOVANJA</t>
  </si>
  <si>
    <t>OPĆI PRIHODI I PRIMICI</t>
  </si>
  <si>
    <t xml:space="preserve">MANJAK PRIHODA </t>
  </si>
  <si>
    <t>-1.240,93</t>
  </si>
  <si>
    <t>VIŠAK PRIHODA</t>
  </si>
  <si>
    <t>0</t>
  </si>
  <si>
    <t>979,63</t>
  </si>
  <si>
    <t>2.000,00</t>
  </si>
  <si>
    <t>265,45</t>
  </si>
  <si>
    <t>-15.038,38</t>
  </si>
  <si>
    <t>8.718,16</t>
  </si>
  <si>
    <t>POMOĆI</t>
  </si>
  <si>
    <t>4.811,98</t>
  </si>
  <si>
    <t>7.323,38</t>
  </si>
  <si>
    <t>3.000,00</t>
  </si>
  <si>
    <t>PRIHODI OD PRODAJE NEFIN.IMOVINE</t>
  </si>
  <si>
    <t>OSNOVNA ŠKOLA VLADIMIRA NAZORA  DUMBROVA 12, 52333 POTPIĆAN</t>
  </si>
  <si>
    <t>Plan 2022.           kn</t>
  </si>
  <si>
    <t>RAZLIKA</t>
  </si>
  <si>
    <t>I REBALANS 2023</t>
  </si>
  <si>
    <t>UREDSKA OPREMA I NAMJEŠTAJ</t>
  </si>
  <si>
    <t>NAK. GRAĐANIMA I KUĆANS.U NAR</t>
  </si>
  <si>
    <t>Izvor financiranja: Ostale institucije za osnovne škole</t>
  </si>
  <si>
    <t>A230208</t>
  </si>
  <si>
    <t>AKTIVNOST: Prehrana za učenike u OŠ</t>
  </si>
  <si>
    <t>Izvor financiranja: Prihod od  MZO</t>
  </si>
  <si>
    <t>A230209</t>
  </si>
  <si>
    <t>AKTIVNOST: Menstrualne higijenske potrebštine</t>
  </si>
  <si>
    <t>Izvor financiranja:Ministarstvo rada, mirovinskog sustava,obitelji i socijalne politike za prorač.korisnike</t>
  </si>
  <si>
    <t>TEKUĆE DONACIJE</t>
  </si>
  <si>
    <t>K240510</t>
  </si>
  <si>
    <t>AKTIVNOST: OPREMANJE ŠKOLSKE KUHINJE U OŠ</t>
  </si>
  <si>
    <t>Izvor financiranja: Prihodi iz MZO  za projekte IŽ</t>
  </si>
  <si>
    <t>Izvori financiranja: Prihodi od Ministarstva obrazovanja-REZULTAT</t>
  </si>
  <si>
    <t>Izvor financiranja: Prihodi od županijskog proračuna - REZULTAT</t>
  </si>
  <si>
    <t>REZULTAT POSLOVANJA (manjak)</t>
  </si>
  <si>
    <t>Izvor financiranja: Prihodi iz drugih izvora(vlast.prihod)</t>
  </si>
  <si>
    <t>Izvor financiranja: Prihodi iz drugih izvora(vlast.prihod)-REZULTAT</t>
  </si>
  <si>
    <t>Izvor financiranja: Donacije - REZULTAT</t>
  </si>
  <si>
    <t>Izvor financiranja: Prihodi za posebne namjene-REZULTAT</t>
  </si>
  <si>
    <t>Izvor financiranja: Pomoć iz proračuna koji nije nadležan: Općina Gračišće-REZULTAT</t>
  </si>
  <si>
    <t>Izvor financiranja: Pomoć iz proračuna koji nije nadležan: Općina  Kršan-REZULTAT</t>
  </si>
  <si>
    <t>Izvor financiranja: Pomoć iz proračuna koji nije nadležan: Općina Pićan-REZULTAT</t>
  </si>
  <si>
    <t>Izvor financiranja: Vlastiti prihodi- RASHOD</t>
  </si>
  <si>
    <t>Izvor financiranja:Prihod od Ministarstva poljoprivrede-REZULTAT</t>
  </si>
  <si>
    <t>Izvor financiranja: Prihodi od škola za EU projekte</t>
  </si>
  <si>
    <t>Izvor financiranja: Prihodi od škola za EU projekte- REZULTAT</t>
  </si>
  <si>
    <t>I REBALANS PLANA 2023</t>
  </si>
  <si>
    <t>52082-PRIHOD MZO ZA PROJEKT IŽ</t>
  </si>
  <si>
    <t>53102-MINISTARSTVO RADA,MIR.SUSTAVA,OBITELJI I SOCIJ.POLIT.PR.KORISNIKA</t>
  </si>
  <si>
    <t>118,29</t>
  </si>
  <si>
    <t>547,42</t>
  </si>
  <si>
    <t>4.250,51</t>
  </si>
  <si>
    <t>663,62</t>
  </si>
  <si>
    <t>I rebalans plana 2023.god.</t>
  </si>
  <si>
    <t>NAKNADE GRAĐ.I KUĆ.-U NARAVI</t>
  </si>
  <si>
    <r>
      <rPr>
        <b/>
        <sz val="8"/>
        <color indexed="9"/>
        <rFont val="Arial"/>
        <family val="2"/>
      </rPr>
      <t>Prihodi od prodaje nefinancijske imovine</t>
    </r>
    <r>
      <rPr>
        <b/>
        <sz val="8"/>
        <rFont val="Arial"/>
        <family val="2"/>
      </rPr>
      <t>.</t>
    </r>
  </si>
  <si>
    <t>I REBALANS PLANA 2023           EUR</t>
  </si>
  <si>
    <t>936.329,53 /7.054.774,88</t>
  </si>
  <si>
    <t>936.223,35 / 7.053.974,88</t>
  </si>
  <si>
    <t>917.642,16 / 6.913.974,89</t>
  </si>
  <si>
    <t>936.329,53/ 7.054.774,88</t>
  </si>
  <si>
    <t>KLASA: 400-02/23-01/03</t>
  </si>
  <si>
    <t>KLASA:    400-02/23-01/03</t>
  </si>
  <si>
    <t xml:space="preserve">Potpićan, </t>
  </si>
  <si>
    <t>Izvršenje 2021.**       EUR/KN</t>
  </si>
  <si>
    <t>Proračun za 2023.            EUR/KN</t>
  </si>
  <si>
    <t>Plan 2022.**                        EUR/KN</t>
  </si>
  <si>
    <t>Projekcija proračuna
za 2024.                      EUR/KN</t>
  </si>
  <si>
    <t>Projekcija proračuna
za 2025.                  EUR/KN</t>
  </si>
  <si>
    <t>I REBALANS PLANA 2023                       EUR</t>
  </si>
  <si>
    <r>
      <t xml:space="preserve">* Napomena: U Uputi o procesu prilagodbe poslovnih procesa subjekata opće države za poslovanje u euru iz lipnja 2022. dana je preporuka da u Općem dijelu proračuna sažetak Računa prihoda i rashoda i Računa financiranja bude iskazan dvojno, odnosno </t>
    </r>
    <r>
      <rPr>
        <b/>
        <i/>
        <u val="single"/>
        <sz val="8"/>
        <color indexed="8"/>
        <rFont val="Calibri"/>
        <family val="2"/>
      </rPr>
      <t>u kunama i u eurima</t>
    </r>
    <r>
      <rPr>
        <b/>
        <i/>
        <sz val="8"/>
        <color indexed="8"/>
        <rFont val="Calibri"/>
        <family val="2"/>
      </rPr>
      <t>.</t>
    </r>
  </si>
  <si>
    <t>Izvor financiranja: Donacije  - REZULTAT</t>
  </si>
  <si>
    <t>400-02/23-01/03</t>
  </si>
  <si>
    <t>Izvor financiranja: Vlastiti prihodi - REZULTAT</t>
  </si>
  <si>
    <t xml:space="preserve">           4.250,,51</t>
  </si>
  <si>
    <t>URBROJ: 2144-20-01-23-3</t>
  </si>
  <si>
    <t>2144-20-01-23-3</t>
  </si>
  <si>
    <t>PRVE IZMJENE I DOPUNE FINANCIJSKOG PLAN 2023.GOD. SA PROJEKCIJOM 2024-2025.GOD.</t>
  </si>
  <si>
    <t xml:space="preserve">               PRIHODI I RASHODI PO EKONOMSKOJ KLASIFIKACIJI PRVIH IZMJENA I DOPUNA  FINANCIJSKOG PLANA ZA 2023.GOD.SA PROJEKCIJOM ZA 2024 I 2025</t>
  </si>
  <si>
    <t>PRVE IZMJENE I DOPUNE FINANCIJSKOG PLANA  ZA 2023.GOD. SA PROJEKCIJOM ZA 2024 I 2025</t>
  </si>
  <si>
    <t>PRVE IZMJENE I DOPUNE FINANCIJSKOG PLANA ZA 2023 GOD. SA PROJEKCIJOM ZA 2024. I 2025.</t>
  </si>
  <si>
    <t xml:space="preserve">                                                PRIHODI I PRIMICI ISKAZANI PO VRSTAMA</t>
  </si>
  <si>
    <t>PRVE IZMJENE I DOPUNE FINANCIJSKOG PLANA ZA 2023.GODINU SA PROJEKCIJOM ZA 2024 I 2025 GODINU</t>
  </si>
  <si>
    <t>DATUM: 27.07.2023</t>
  </si>
  <si>
    <t>DATUM: 27.07.2023.</t>
  </si>
  <si>
    <t>U Potpićnu, 27.07.2023.god.</t>
  </si>
  <si>
    <t>U Potpićnu,27.07.2023.god.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</si>
</sst>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[$-41A]d\.\ mmmm\ yyyy\."/>
    <numFmt numFmtId="176" formatCode="#,##0.0"/>
    <numFmt numFmtId="177" formatCode="0.0"/>
    <numFmt numFmtId="178" formatCode="_(* #,##0.000_);_(* \(#,##0.000\);_(* &quot;-&quot;??_);_(@_)"/>
    <numFmt numFmtId="179" formatCode="#,##0.00;[Red]#,##0.00"/>
    <numFmt numFmtId="180" formatCode="0;[Red]0"/>
    <numFmt numFmtId="181" formatCode="#,##0.00_ ;\-#,##0.00\ "/>
  </numFmts>
  <fonts count="8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4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4" tint="-0.2499700039625167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174" fontId="0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33" borderId="10" xfId="59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66" fillId="0" borderId="0" xfId="0" applyFont="1" applyAlignment="1">
      <alignment/>
    </xf>
    <xf numFmtId="0" fontId="66" fillId="34" borderId="0" xfId="0" applyFont="1" applyFill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6" fillId="0" borderId="12" xfId="0" applyFont="1" applyBorder="1" applyAlignment="1">
      <alignment/>
    </xf>
    <xf numFmtId="0" fontId="0" fillId="0" borderId="13" xfId="0" applyBorder="1" applyAlignment="1">
      <alignment/>
    </xf>
    <xf numFmtId="0" fontId="64" fillId="0" borderId="12" xfId="0" applyFont="1" applyBorder="1" applyAlignment="1">
      <alignment/>
    </xf>
    <xf numFmtId="0" fontId="64" fillId="0" borderId="14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quotePrefix="1">
      <alignment horizontal="left" vertical="center" wrapText="1"/>
    </xf>
    <xf numFmtId="0" fontId="1" fillId="34" borderId="10" xfId="0" applyFont="1" applyFill="1" applyBorder="1" applyAlignment="1" quotePrefix="1">
      <alignment horizontal="left" vertical="center" wrapText="1"/>
    </xf>
    <xf numFmtId="0" fontId="69" fillId="0" borderId="11" xfId="0" applyFont="1" applyBorder="1" applyAlignment="1">
      <alignment horizontal="right" vertical="center"/>
    </xf>
    <xf numFmtId="4" fontId="2" fillId="34" borderId="15" xfId="0" applyNumberFormat="1" applyFont="1" applyFill="1" applyBorder="1" applyAlignment="1">
      <alignment horizontal="center"/>
    </xf>
    <xf numFmtId="4" fontId="6" fillId="34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9" fillId="0" borderId="16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8" xfId="0" applyFont="1" applyBorder="1" applyAlignment="1">
      <alignment horizontal="center"/>
    </xf>
    <xf numFmtId="0" fontId="69" fillId="0" borderId="18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19" borderId="20" xfId="0" applyFont="1" applyFill="1" applyBorder="1" applyAlignment="1">
      <alignment/>
    </xf>
    <xf numFmtId="0" fontId="69" fillId="19" borderId="15" xfId="0" applyFont="1" applyFill="1" applyBorder="1" applyAlignment="1">
      <alignment/>
    </xf>
    <xf numFmtId="0" fontId="69" fillId="19" borderId="10" xfId="0" applyFont="1" applyFill="1" applyBorder="1" applyAlignment="1">
      <alignment horizontal="center"/>
    </xf>
    <xf numFmtId="0" fontId="69" fillId="19" borderId="21" xfId="0" applyFont="1" applyFill="1" applyBorder="1" applyAlignment="1">
      <alignment horizontal="center"/>
    </xf>
    <xf numFmtId="0" fontId="69" fillId="19" borderId="21" xfId="0" applyFont="1" applyFill="1" applyBorder="1" applyAlignment="1">
      <alignment horizontal="center" wrapText="1"/>
    </xf>
    <xf numFmtId="0" fontId="69" fillId="19" borderId="10" xfId="0" applyFont="1" applyFill="1" applyBorder="1" applyAlignment="1">
      <alignment horizontal="center" wrapText="1"/>
    </xf>
    <xf numFmtId="0" fontId="70" fillId="36" borderId="20" xfId="0" applyNumberFormat="1" applyFont="1" applyFill="1" applyBorder="1" applyAlignment="1">
      <alignment/>
    </xf>
    <xf numFmtId="179" fontId="70" fillId="36" borderId="10" xfId="0" applyNumberFormat="1" applyFont="1" applyFill="1" applyBorder="1" applyAlignment="1">
      <alignment horizontal="right"/>
    </xf>
    <xf numFmtId="179" fontId="70" fillId="36" borderId="21" xfId="0" applyNumberFormat="1" applyFont="1" applyFill="1" applyBorder="1" applyAlignment="1">
      <alignment horizontal="right"/>
    </xf>
    <xf numFmtId="179" fontId="70" fillId="36" borderId="21" xfId="0" applyNumberFormat="1" applyFont="1" applyFill="1" applyBorder="1" applyAlignment="1">
      <alignment horizontal="center"/>
    </xf>
    <xf numFmtId="173" fontId="70" fillId="36" borderId="21" xfId="59" applyFont="1" applyFill="1" applyBorder="1" applyAlignment="1">
      <alignment horizontal="right" wrapText="1"/>
    </xf>
    <xf numFmtId="173" fontId="70" fillId="36" borderId="21" xfId="59" applyFont="1" applyFill="1" applyBorder="1" applyAlignment="1">
      <alignment horizontal="center" wrapText="1"/>
    </xf>
    <xf numFmtId="173" fontId="70" fillId="36" borderId="10" xfId="59" applyFont="1" applyFill="1" applyBorder="1" applyAlignment="1">
      <alignment horizontal="right" wrapText="1"/>
    </xf>
    <xf numFmtId="180" fontId="70" fillId="17" borderId="20" xfId="0" applyNumberFormat="1" applyFont="1" applyFill="1" applyBorder="1" applyAlignment="1">
      <alignment/>
    </xf>
    <xf numFmtId="0" fontId="70" fillId="17" borderId="15" xfId="0" applyFont="1" applyFill="1" applyBorder="1" applyAlignment="1">
      <alignment/>
    </xf>
    <xf numFmtId="0" fontId="71" fillId="17" borderId="10" xfId="0" applyFont="1" applyFill="1" applyBorder="1" applyAlignment="1">
      <alignment/>
    </xf>
    <xf numFmtId="179" fontId="70" fillId="17" borderId="10" xfId="0" applyNumberFormat="1" applyFont="1" applyFill="1" applyBorder="1" applyAlignment="1">
      <alignment horizontal="right"/>
    </xf>
    <xf numFmtId="179" fontId="70" fillId="17" borderId="21" xfId="0" applyNumberFormat="1" applyFont="1" applyFill="1" applyBorder="1" applyAlignment="1">
      <alignment horizontal="right"/>
    </xf>
    <xf numFmtId="179" fontId="70" fillId="17" borderId="21" xfId="0" applyNumberFormat="1" applyFont="1" applyFill="1" applyBorder="1" applyAlignment="1">
      <alignment horizontal="center"/>
    </xf>
    <xf numFmtId="179" fontId="70" fillId="17" borderId="21" xfId="0" applyNumberFormat="1" applyFont="1" applyFill="1" applyBorder="1" applyAlignment="1">
      <alignment/>
    </xf>
    <xf numFmtId="179" fontId="70" fillId="17" borderId="10" xfId="0" applyNumberFormat="1" applyFont="1" applyFill="1" applyBorder="1" applyAlignment="1">
      <alignment/>
    </xf>
    <xf numFmtId="0" fontId="69" fillId="37" borderId="20" xfId="0" applyFont="1" applyFill="1" applyBorder="1" applyAlignment="1">
      <alignment/>
    </xf>
    <xf numFmtId="0" fontId="69" fillId="37" borderId="15" xfId="0" applyFont="1" applyFill="1" applyBorder="1" applyAlignment="1">
      <alignment/>
    </xf>
    <xf numFmtId="0" fontId="69" fillId="37" borderId="10" xfId="0" applyFont="1" applyFill="1" applyBorder="1" applyAlignment="1">
      <alignment/>
    </xf>
    <xf numFmtId="179" fontId="69" fillId="37" borderId="10" xfId="0" applyNumberFormat="1" applyFont="1" applyFill="1" applyBorder="1" applyAlignment="1">
      <alignment horizontal="right"/>
    </xf>
    <xf numFmtId="179" fontId="69" fillId="37" borderId="21" xfId="0" applyNumberFormat="1" applyFont="1" applyFill="1" applyBorder="1" applyAlignment="1">
      <alignment horizontal="right"/>
    </xf>
    <xf numFmtId="179" fontId="69" fillId="37" borderId="21" xfId="0" applyNumberFormat="1" applyFont="1" applyFill="1" applyBorder="1" applyAlignment="1">
      <alignment horizontal="center"/>
    </xf>
    <xf numFmtId="179" fontId="69" fillId="37" borderId="21" xfId="0" applyNumberFormat="1" applyFont="1" applyFill="1" applyBorder="1" applyAlignment="1">
      <alignment/>
    </xf>
    <xf numFmtId="179" fontId="69" fillId="8" borderId="21" xfId="0" applyNumberFormat="1" applyFont="1" applyFill="1" applyBorder="1" applyAlignment="1">
      <alignment/>
    </xf>
    <xf numFmtId="179" fontId="69" fillId="8" borderId="10" xfId="0" applyNumberFormat="1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69" fillId="38" borderId="15" xfId="0" applyFont="1" applyFill="1" applyBorder="1" applyAlignment="1">
      <alignment/>
    </xf>
    <xf numFmtId="0" fontId="69" fillId="38" borderId="10" xfId="0" applyFont="1" applyFill="1" applyBorder="1" applyAlignment="1">
      <alignment/>
    </xf>
    <xf numFmtId="179" fontId="0" fillId="38" borderId="10" xfId="0" applyNumberFormat="1" applyFont="1" applyFill="1" applyBorder="1" applyAlignment="1">
      <alignment horizontal="right"/>
    </xf>
    <xf numFmtId="179" fontId="0" fillId="38" borderId="21" xfId="0" applyNumberFormat="1" applyFont="1" applyFill="1" applyBorder="1" applyAlignment="1">
      <alignment horizontal="right"/>
    </xf>
    <xf numFmtId="179" fontId="0" fillId="38" borderId="21" xfId="0" applyNumberFormat="1" applyFont="1" applyFill="1" applyBorder="1" applyAlignment="1">
      <alignment/>
    </xf>
    <xf numFmtId="179" fontId="0" fillId="38" borderId="1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9" fontId="69" fillId="0" borderId="10" xfId="0" applyNumberFormat="1" applyFont="1" applyBorder="1" applyAlignment="1">
      <alignment horizontal="right"/>
    </xf>
    <xf numFmtId="179" fontId="69" fillId="0" borderId="21" xfId="0" applyNumberFormat="1" applyFont="1" applyBorder="1" applyAlignment="1">
      <alignment horizontal="right"/>
    </xf>
    <xf numFmtId="179" fontId="69" fillId="0" borderId="21" xfId="0" applyNumberFormat="1" applyFont="1" applyBorder="1" applyAlignment="1">
      <alignment horizontal="center"/>
    </xf>
    <xf numFmtId="179" fontId="69" fillId="0" borderId="21" xfId="0" applyNumberFormat="1" applyFont="1" applyBorder="1" applyAlignment="1">
      <alignment/>
    </xf>
    <xf numFmtId="179" fontId="69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179" fontId="0" fillId="0" borderId="10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43" fontId="0" fillId="0" borderId="10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69" fillId="37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179" fontId="0" fillId="0" borderId="21" xfId="0" applyNumberFormat="1" applyFont="1" applyBorder="1" applyAlignment="1">
      <alignment horizontal="center"/>
    </xf>
    <xf numFmtId="0" fontId="0" fillId="38" borderId="21" xfId="0" applyFont="1" applyFill="1" applyBorder="1" applyAlignment="1">
      <alignment/>
    </xf>
    <xf numFmtId="0" fontId="0" fillId="0" borderId="10" xfId="0" applyFont="1" applyBorder="1" applyAlignment="1">
      <alignment horizontal="left" vertical="top"/>
    </xf>
    <xf numFmtId="0" fontId="70" fillId="17" borderId="20" xfId="0" applyFont="1" applyFill="1" applyBorder="1" applyAlignment="1">
      <alignment/>
    </xf>
    <xf numFmtId="179" fontId="71" fillId="17" borderId="10" xfId="0" applyNumberFormat="1" applyFont="1" applyFill="1" applyBorder="1" applyAlignment="1">
      <alignment/>
    </xf>
    <xf numFmtId="179" fontId="71" fillId="17" borderId="21" xfId="0" applyNumberFormat="1" applyFont="1" applyFill="1" applyBorder="1" applyAlignment="1">
      <alignment/>
    </xf>
    <xf numFmtId="179" fontId="71" fillId="17" borderId="21" xfId="0" applyNumberFormat="1" applyFont="1" applyFill="1" applyBorder="1" applyAlignment="1">
      <alignment horizontal="center"/>
    </xf>
    <xf numFmtId="0" fontId="38" fillId="38" borderId="20" xfId="0" applyFont="1" applyFill="1" applyBorder="1" applyAlignment="1">
      <alignment/>
    </xf>
    <xf numFmtId="0" fontId="38" fillId="38" borderId="21" xfId="0" applyFont="1" applyFill="1" applyBorder="1" applyAlignment="1">
      <alignment/>
    </xf>
    <xf numFmtId="0" fontId="38" fillId="38" borderId="15" xfId="0" applyFont="1" applyFill="1" applyBorder="1" applyAlignment="1">
      <alignment/>
    </xf>
    <xf numFmtId="179" fontId="37" fillId="38" borderId="10" xfId="0" applyNumberFormat="1" applyFont="1" applyFill="1" applyBorder="1" applyAlignment="1">
      <alignment/>
    </xf>
    <xf numFmtId="179" fontId="37" fillId="38" borderId="21" xfId="0" applyNumberFormat="1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179" fontId="38" fillId="0" borderId="10" xfId="0" applyNumberFormat="1" applyFont="1" applyFill="1" applyBorder="1" applyAlignment="1">
      <alignment/>
    </xf>
    <xf numFmtId="179" fontId="38" fillId="0" borderId="21" xfId="0" applyNumberFormat="1" applyFont="1" applyFill="1" applyBorder="1" applyAlignment="1">
      <alignment/>
    </xf>
    <xf numFmtId="179" fontId="38" fillId="0" borderId="21" xfId="0" applyNumberFormat="1" applyFont="1" applyFill="1" applyBorder="1" applyAlignment="1">
      <alignment horizontal="center"/>
    </xf>
    <xf numFmtId="179" fontId="37" fillId="0" borderId="10" xfId="0" applyNumberFormat="1" applyFont="1" applyFill="1" applyBorder="1" applyAlignment="1">
      <alignment/>
    </xf>
    <xf numFmtId="179" fontId="37" fillId="0" borderId="21" xfId="0" applyNumberFormat="1" applyFont="1" applyFill="1" applyBorder="1" applyAlignment="1">
      <alignment/>
    </xf>
    <xf numFmtId="179" fontId="37" fillId="0" borderId="21" xfId="0" applyNumberFormat="1" applyFont="1" applyFill="1" applyBorder="1" applyAlignment="1">
      <alignment horizontal="center"/>
    </xf>
    <xf numFmtId="179" fontId="37" fillId="0" borderId="10" xfId="0" applyNumberFormat="1" applyFont="1" applyFill="1" applyBorder="1" applyAlignment="1">
      <alignment wrapText="1"/>
    </xf>
    <xf numFmtId="0" fontId="38" fillId="38" borderId="22" xfId="0" applyFont="1" applyFill="1" applyBorder="1" applyAlignment="1">
      <alignment horizontal="left" wrapText="1"/>
    </xf>
    <xf numFmtId="0" fontId="69" fillId="38" borderId="20" xfId="0" applyFont="1" applyFill="1" applyBorder="1" applyAlignment="1">
      <alignment/>
    </xf>
    <xf numFmtId="179" fontId="69" fillId="38" borderId="10" xfId="0" applyNumberFormat="1" applyFont="1" applyFill="1" applyBorder="1" applyAlignment="1">
      <alignment/>
    </xf>
    <xf numFmtId="179" fontId="69" fillId="38" borderId="21" xfId="0" applyNumberFormat="1" applyFont="1" applyFill="1" applyBorder="1" applyAlignment="1">
      <alignment/>
    </xf>
    <xf numFmtId="0" fontId="69" fillId="34" borderId="20" xfId="0" applyFont="1" applyFill="1" applyBorder="1" applyAlignment="1">
      <alignment/>
    </xf>
    <xf numFmtId="0" fontId="69" fillId="34" borderId="15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179" fontId="69" fillId="34" borderId="10" xfId="0" applyNumberFormat="1" applyFont="1" applyFill="1" applyBorder="1" applyAlignment="1">
      <alignment/>
    </xf>
    <xf numFmtId="179" fontId="69" fillId="34" borderId="21" xfId="0" applyNumberFormat="1" applyFont="1" applyFill="1" applyBorder="1" applyAlignment="1">
      <alignment/>
    </xf>
    <xf numFmtId="179" fontId="69" fillId="34" borderId="21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34" borderId="21" xfId="0" applyNumberFormat="1" applyFont="1" applyFill="1" applyBorder="1" applyAlignment="1">
      <alignment/>
    </xf>
    <xf numFmtId="179" fontId="0" fillId="34" borderId="21" xfId="0" applyNumberFormat="1" applyFont="1" applyFill="1" applyBorder="1" applyAlignment="1">
      <alignment horizontal="center"/>
    </xf>
    <xf numFmtId="179" fontId="0" fillId="38" borderId="21" xfId="0" applyNumberFormat="1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181" fontId="69" fillId="0" borderId="10" xfId="57" applyNumberFormat="1" applyFont="1" applyBorder="1" applyAlignment="1">
      <alignment/>
    </xf>
    <xf numFmtId="181" fontId="69" fillId="0" borderId="21" xfId="57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79" fontId="0" fillId="37" borderId="10" xfId="0" applyNumberFormat="1" applyFont="1" applyFill="1" applyBorder="1" applyAlignment="1">
      <alignment/>
    </xf>
    <xf numFmtId="179" fontId="0" fillId="37" borderId="21" xfId="0" applyNumberFormat="1" applyFont="1" applyFill="1" applyBorder="1" applyAlignment="1">
      <alignment/>
    </xf>
    <xf numFmtId="179" fontId="0" fillId="37" borderId="21" xfId="0" applyNumberFormat="1" applyFont="1" applyFill="1" applyBorder="1" applyAlignment="1">
      <alignment horizontal="center"/>
    </xf>
    <xf numFmtId="0" fontId="38" fillId="37" borderId="15" xfId="0" applyFont="1" applyFill="1" applyBorder="1" applyAlignment="1">
      <alignment/>
    </xf>
    <xf numFmtId="0" fontId="37" fillId="37" borderId="10" xfId="0" applyFont="1" applyFill="1" applyBorder="1" applyAlignment="1">
      <alignment/>
    </xf>
    <xf numFmtId="179" fontId="37" fillId="37" borderId="10" xfId="0" applyNumberFormat="1" applyFont="1" applyFill="1" applyBorder="1" applyAlignment="1">
      <alignment/>
    </xf>
    <xf numFmtId="179" fontId="37" fillId="37" borderId="21" xfId="0" applyNumberFormat="1" applyFont="1" applyFill="1" applyBorder="1" applyAlignment="1">
      <alignment/>
    </xf>
    <xf numFmtId="179" fontId="37" fillId="37" borderId="21" xfId="0" applyNumberFormat="1" applyFont="1" applyFill="1" applyBorder="1" applyAlignment="1">
      <alignment horizontal="center"/>
    </xf>
    <xf numFmtId="0" fontId="70" fillId="38" borderId="20" xfId="0" applyFont="1" applyFill="1" applyBorder="1" applyAlignment="1">
      <alignment/>
    </xf>
    <xf numFmtId="0" fontId="71" fillId="38" borderId="10" xfId="0" applyFont="1" applyFill="1" applyBorder="1" applyAlignment="1">
      <alignment/>
    </xf>
    <xf numFmtId="179" fontId="71" fillId="38" borderId="10" xfId="0" applyNumberFormat="1" applyFont="1" applyFill="1" applyBorder="1" applyAlignment="1">
      <alignment/>
    </xf>
    <xf numFmtId="179" fontId="71" fillId="38" borderId="21" xfId="0" applyNumberFormat="1" applyFont="1" applyFill="1" applyBorder="1" applyAlignment="1">
      <alignment/>
    </xf>
    <xf numFmtId="0" fontId="38" fillId="34" borderId="20" xfId="0" applyFont="1" applyFill="1" applyBorder="1" applyAlignment="1">
      <alignment/>
    </xf>
    <xf numFmtId="0" fontId="37" fillId="34" borderId="15" xfId="0" applyFont="1" applyFill="1" applyBorder="1" applyAlignment="1">
      <alignment/>
    </xf>
    <xf numFmtId="179" fontId="38" fillId="34" borderId="10" xfId="0" applyNumberFormat="1" applyFont="1" applyFill="1" applyBorder="1" applyAlignment="1">
      <alignment/>
    </xf>
    <xf numFmtId="179" fontId="38" fillId="34" borderId="21" xfId="0" applyNumberFormat="1" applyFont="1" applyFill="1" applyBorder="1" applyAlignment="1">
      <alignment/>
    </xf>
    <xf numFmtId="179" fontId="37" fillId="34" borderId="10" xfId="0" applyNumberFormat="1" applyFont="1" applyFill="1" applyBorder="1" applyAlignment="1">
      <alignment/>
    </xf>
    <xf numFmtId="179" fontId="37" fillId="34" borderId="21" xfId="0" applyNumberFormat="1" applyFont="1" applyFill="1" applyBorder="1" applyAlignment="1">
      <alignment/>
    </xf>
    <xf numFmtId="0" fontId="70" fillId="34" borderId="20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179" fontId="69" fillId="8" borderId="21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71" fillId="17" borderId="20" xfId="0" applyFont="1" applyFill="1" applyBorder="1" applyAlignment="1">
      <alignment/>
    </xf>
    <xf numFmtId="0" fontId="71" fillId="17" borderId="15" xfId="0" applyFont="1" applyFill="1" applyBorder="1" applyAlignment="1">
      <alignment/>
    </xf>
    <xf numFmtId="179" fontId="69" fillId="38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179" fontId="0" fillId="38" borderId="23" xfId="0" applyNumberFormat="1" applyFont="1" applyFill="1" applyBorder="1" applyAlignment="1">
      <alignment/>
    </xf>
    <xf numFmtId="179" fontId="0" fillId="38" borderId="26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79" fontId="69" fillId="0" borderId="23" xfId="0" applyNumberFormat="1" applyFont="1" applyBorder="1" applyAlignment="1">
      <alignment/>
    </xf>
    <xf numFmtId="179" fontId="69" fillId="0" borderId="26" xfId="0" applyNumberFormat="1" applyFont="1" applyBorder="1" applyAlignment="1">
      <alignment/>
    </xf>
    <xf numFmtId="179" fontId="0" fillId="0" borderId="23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26" xfId="0" applyNumberFormat="1" applyFont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79" fontId="69" fillId="34" borderId="23" xfId="0" applyNumberFormat="1" applyFont="1" applyFill="1" applyBorder="1" applyAlignment="1">
      <alignment/>
    </xf>
    <xf numFmtId="179" fontId="69" fillId="34" borderId="26" xfId="0" applyNumberFormat="1" applyFont="1" applyFill="1" applyBorder="1" applyAlignment="1">
      <alignment/>
    </xf>
    <xf numFmtId="179" fontId="0" fillId="34" borderId="23" xfId="0" applyNumberFormat="1" applyFont="1" applyFill="1" applyBorder="1" applyAlignment="1">
      <alignment/>
    </xf>
    <xf numFmtId="179" fontId="0" fillId="34" borderId="26" xfId="0" applyNumberFormat="1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69" fillId="38" borderId="2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179" fontId="0" fillId="38" borderId="29" xfId="0" applyNumberFormat="1" applyFont="1" applyFill="1" applyBorder="1" applyAlignment="1">
      <alignment/>
    </xf>
    <xf numFmtId="179" fontId="0" fillId="38" borderId="30" xfId="0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43" fontId="0" fillId="0" borderId="21" xfId="0" applyNumberFormat="1" applyFont="1" applyBorder="1" applyAlignment="1">
      <alignment horizontal="right"/>
    </xf>
    <xf numFmtId="0" fontId="38" fillId="38" borderId="22" xfId="0" applyFont="1" applyFill="1" applyBorder="1" applyAlignment="1">
      <alignment horizontal="left" wrapText="1"/>
    </xf>
    <xf numFmtId="43" fontId="0" fillId="0" borderId="26" xfId="0" applyNumberFormat="1" applyFont="1" applyBorder="1" applyAlignment="1">
      <alignment horizontal="right"/>
    </xf>
    <xf numFmtId="43" fontId="0" fillId="0" borderId="10" xfId="0" applyNumberFormat="1" applyFont="1" applyBorder="1" applyAlignment="1">
      <alignment/>
    </xf>
    <xf numFmtId="43" fontId="0" fillId="0" borderId="21" xfId="0" applyNumberFormat="1" applyFont="1" applyBorder="1" applyAlignment="1">
      <alignment/>
    </xf>
    <xf numFmtId="179" fontId="72" fillId="0" borderId="21" xfId="0" applyNumberFormat="1" applyFont="1" applyBorder="1" applyAlignment="1">
      <alignment horizontal="center"/>
    </xf>
    <xf numFmtId="179" fontId="72" fillId="0" borderId="21" xfId="0" applyNumberFormat="1" applyFont="1" applyBorder="1" applyAlignment="1">
      <alignment horizontal="right"/>
    </xf>
    <xf numFmtId="179" fontId="72" fillId="0" borderId="21" xfId="0" applyNumberFormat="1" applyFont="1" applyBorder="1" applyAlignment="1">
      <alignment/>
    </xf>
    <xf numFmtId="179" fontId="72" fillId="0" borderId="10" xfId="0" applyNumberFormat="1" applyFont="1" applyBorder="1" applyAlignment="1">
      <alignment/>
    </xf>
    <xf numFmtId="179" fontId="72" fillId="34" borderId="21" xfId="0" applyNumberFormat="1" applyFont="1" applyFill="1" applyBorder="1" applyAlignment="1">
      <alignment/>
    </xf>
    <xf numFmtId="179" fontId="0" fillId="37" borderId="21" xfId="0" applyNumberFormat="1" applyFont="1" applyFill="1" applyBorder="1" applyAlignment="1">
      <alignment horizontal="right"/>
    </xf>
    <xf numFmtId="179" fontId="72" fillId="8" borderId="21" xfId="0" applyNumberFormat="1" applyFont="1" applyFill="1" applyBorder="1" applyAlignment="1">
      <alignment horizontal="right"/>
    </xf>
    <xf numFmtId="179" fontId="37" fillId="37" borderId="21" xfId="0" applyNumberFormat="1" applyFont="1" applyFill="1" applyBorder="1" applyAlignment="1">
      <alignment horizontal="right"/>
    </xf>
    <xf numFmtId="0" fontId="38" fillId="35" borderId="20" xfId="0" applyFont="1" applyFill="1" applyBorder="1" applyAlignment="1">
      <alignment/>
    </xf>
    <xf numFmtId="0" fontId="38" fillId="35" borderId="15" xfId="0" applyFont="1" applyFill="1" applyBorder="1" applyAlignment="1">
      <alignment/>
    </xf>
    <xf numFmtId="0" fontId="37" fillId="35" borderId="10" xfId="0" applyFont="1" applyFill="1" applyBorder="1" applyAlignment="1">
      <alignment/>
    </xf>
    <xf numFmtId="179" fontId="38" fillId="35" borderId="10" xfId="0" applyNumberFormat="1" applyFont="1" applyFill="1" applyBorder="1" applyAlignment="1">
      <alignment/>
    </xf>
    <xf numFmtId="179" fontId="38" fillId="35" borderId="21" xfId="0" applyNumberFormat="1" applyFont="1" applyFill="1" applyBorder="1" applyAlignment="1">
      <alignment/>
    </xf>
    <xf numFmtId="179" fontId="38" fillId="35" borderId="21" xfId="0" applyNumberFormat="1" applyFont="1" applyFill="1" applyBorder="1" applyAlignment="1">
      <alignment horizontal="center"/>
    </xf>
    <xf numFmtId="179" fontId="69" fillId="35" borderId="10" xfId="0" applyNumberFormat="1" applyFont="1" applyFill="1" applyBorder="1" applyAlignment="1">
      <alignment/>
    </xf>
    <xf numFmtId="179" fontId="38" fillId="35" borderId="21" xfId="0" applyNumberFormat="1" applyFont="1" applyFill="1" applyBorder="1" applyAlignment="1">
      <alignment horizontal="right"/>
    </xf>
    <xf numFmtId="179" fontId="69" fillId="19" borderId="21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79" fontId="69" fillId="35" borderId="21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 applyProtection="1">
      <alignment horizontal="center" wrapText="1"/>
      <protection/>
    </xf>
    <xf numFmtId="2" fontId="8" fillId="39" borderId="10" xfId="0" applyNumberFormat="1" applyFont="1" applyFill="1" applyBorder="1" applyAlignment="1" applyProtection="1">
      <alignment horizontal="center"/>
      <protection/>
    </xf>
    <xf numFmtId="0" fontId="8" fillId="39" borderId="10" xfId="0" applyFont="1" applyFill="1" applyBorder="1" applyAlignment="1" applyProtection="1">
      <alignment horizontal="center"/>
      <protection/>
    </xf>
    <xf numFmtId="49" fontId="8" fillId="39" borderId="10" xfId="0" applyNumberFormat="1" applyFont="1" applyFill="1" applyBorder="1" applyAlignment="1" applyProtection="1">
      <alignment horizontal="center"/>
      <protection/>
    </xf>
    <xf numFmtId="4" fontId="10" fillId="40" borderId="10" xfId="0" applyNumberFormat="1" applyFont="1" applyFill="1" applyBorder="1" applyAlignment="1">
      <alignment/>
    </xf>
    <xf numFmtId="2" fontId="10" fillId="40" borderId="10" xfId="0" applyNumberFormat="1" applyFont="1" applyFill="1" applyBorder="1" applyAlignment="1">
      <alignment/>
    </xf>
    <xf numFmtId="4" fontId="10" fillId="41" borderId="10" xfId="0" applyNumberFormat="1" applyFont="1" applyFill="1" applyBorder="1" applyAlignment="1">
      <alignment/>
    </xf>
    <xf numFmtId="2" fontId="10" fillId="41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73" fillId="42" borderId="10" xfId="0" applyNumberFormat="1" applyFont="1" applyFill="1" applyBorder="1" applyAlignment="1">
      <alignment horizontal="left"/>
    </xf>
    <xf numFmtId="4" fontId="8" fillId="42" borderId="10" xfId="0" applyNumberFormat="1" applyFont="1" applyFill="1" applyBorder="1" applyAlignment="1">
      <alignment/>
    </xf>
    <xf numFmtId="4" fontId="73" fillId="42" borderId="10" xfId="0" applyNumberFormat="1" applyFont="1" applyFill="1" applyBorder="1" applyAlignment="1">
      <alignment/>
    </xf>
    <xf numFmtId="4" fontId="73" fillId="42" borderId="10" xfId="59" applyNumberFormat="1" applyFont="1" applyFill="1" applyBorder="1" applyAlignment="1">
      <alignment/>
    </xf>
    <xf numFmtId="4" fontId="73" fillId="42" borderId="10" xfId="59" applyNumberFormat="1" applyFont="1" applyFill="1" applyBorder="1" applyAlignment="1">
      <alignment/>
    </xf>
    <xf numFmtId="4" fontId="8" fillId="0" borderId="10" xfId="59" applyNumberFormat="1" applyFont="1" applyBorder="1" applyAlignment="1">
      <alignment/>
    </xf>
    <xf numFmtId="4" fontId="8" fillId="0" borderId="10" xfId="59" applyNumberFormat="1" applyFont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74" fillId="43" borderId="10" xfId="0" applyNumberFormat="1" applyFont="1" applyFill="1" applyBorder="1" applyAlignment="1">
      <alignment horizontal="left"/>
    </xf>
    <xf numFmtId="4" fontId="8" fillId="43" borderId="10" xfId="0" applyNumberFormat="1" applyFont="1" applyFill="1" applyBorder="1" applyAlignment="1">
      <alignment/>
    </xf>
    <xf numFmtId="4" fontId="75" fillId="43" borderId="10" xfId="59" applyNumberFormat="1" applyFont="1" applyFill="1" applyBorder="1" applyAlignment="1">
      <alignment/>
    </xf>
    <xf numFmtId="4" fontId="8" fillId="43" borderId="10" xfId="59" applyNumberFormat="1" applyFont="1" applyFill="1" applyBorder="1" applyAlignment="1">
      <alignment/>
    </xf>
    <xf numFmtId="2" fontId="8" fillId="43" borderId="10" xfId="0" applyNumberFormat="1" applyFont="1" applyFill="1" applyBorder="1" applyAlignment="1">
      <alignment/>
    </xf>
    <xf numFmtId="4" fontId="9" fillId="44" borderId="10" xfId="0" applyNumberFormat="1" applyFont="1" applyFill="1" applyBorder="1" applyAlignment="1">
      <alignment/>
    </xf>
    <xf numFmtId="4" fontId="9" fillId="44" borderId="10" xfId="59" applyNumberFormat="1" applyFont="1" applyFill="1" applyBorder="1" applyAlignment="1">
      <alignment/>
    </xf>
    <xf numFmtId="4" fontId="9" fillId="44" borderId="10" xfId="59" applyNumberFormat="1" applyFont="1" applyFill="1" applyBorder="1" applyAlignment="1">
      <alignment/>
    </xf>
    <xf numFmtId="2" fontId="9" fillId="44" borderId="10" xfId="0" applyNumberFormat="1" applyFont="1" applyFill="1" applyBorder="1" applyAlignment="1">
      <alignment/>
    </xf>
    <xf numFmtId="0" fontId="8" fillId="0" borderId="10" xfId="59" applyNumberFormat="1" applyFont="1" applyBorder="1" applyAlignment="1">
      <alignment horizontal="left"/>
    </xf>
    <xf numFmtId="173" fontId="8" fillId="0" borderId="10" xfId="59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3" fontId="8" fillId="0" borderId="10" xfId="59" applyFont="1" applyFill="1" applyBorder="1" applyAlignment="1">
      <alignment/>
    </xf>
    <xf numFmtId="0" fontId="76" fillId="0" borderId="20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wrapText="1"/>
    </xf>
    <xf numFmtId="0" fontId="76" fillId="0" borderId="21" xfId="0" applyFont="1" applyBorder="1" applyAlignment="1">
      <alignment horizontal="center" wrapText="1"/>
    </xf>
    <xf numFmtId="0" fontId="76" fillId="0" borderId="15" xfId="0" applyFont="1" applyBorder="1" applyAlignment="1">
      <alignment/>
    </xf>
    <xf numFmtId="0" fontId="76" fillId="0" borderId="22" xfId="0" applyFont="1" applyBorder="1" applyAlignment="1">
      <alignment horizontal="center"/>
    </xf>
    <xf numFmtId="0" fontId="76" fillId="0" borderId="21" xfId="0" applyFont="1" applyBorder="1" applyAlignment="1">
      <alignment horizontal="center"/>
    </xf>
    <xf numFmtId="0" fontId="76" fillId="0" borderId="22" xfId="59" applyNumberFormat="1" applyFont="1" applyBorder="1" applyAlignment="1">
      <alignment horizontal="left"/>
    </xf>
    <xf numFmtId="179" fontId="76" fillId="0" borderId="10" xfId="0" applyNumberFormat="1" applyFont="1" applyBorder="1" applyAlignment="1">
      <alignment horizontal="center"/>
    </xf>
    <xf numFmtId="179" fontId="76" fillId="0" borderId="21" xfId="0" applyNumberFormat="1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22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21" xfId="0" applyFont="1" applyBorder="1" applyAlignment="1">
      <alignment/>
    </xf>
    <xf numFmtId="49" fontId="76" fillId="17" borderId="10" xfId="0" applyNumberFormat="1" applyFont="1" applyFill="1" applyBorder="1" applyAlignment="1">
      <alignment horizontal="right"/>
    </xf>
    <xf numFmtId="0" fontId="75" fillId="17" borderId="10" xfId="0" applyFont="1" applyFill="1" applyBorder="1" applyAlignment="1">
      <alignment/>
    </xf>
    <xf numFmtId="179" fontId="76" fillId="17" borderId="10" xfId="0" applyNumberFormat="1" applyFont="1" applyFill="1" applyBorder="1" applyAlignment="1">
      <alignment/>
    </xf>
    <xf numFmtId="179" fontId="76" fillId="17" borderId="21" xfId="0" applyNumberFormat="1" applyFont="1" applyFill="1" applyBorder="1" applyAlignment="1">
      <alignment horizontal="center"/>
    </xf>
    <xf numFmtId="179" fontId="76" fillId="17" borderId="21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76" fillId="0" borderId="18" xfId="0" applyFont="1" applyBorder="1" applyAlignment="1">
      <alignment/>
    </xf>
    <xf numFmtId="179" fontId="76" fillId="0" borderId="18" xfId="0" applyNumberFormat="1" applyFont="1" applyBorder="1" applyAlignment="1">
      <alignment/>
    </xf>
    <xf numFmtId="179" fontId="76" fillId="0" borderId="19" xfId="0" applyNumberFormat="1" applyFont="1" applyBorder="1" applyAlignment="1">
      <alignment/>
    </xf>
    <xf numFmtId="179" fontId="9" fillId="0" borderId="19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0" fontId="76" fillId="0" borderId="10" xfId="0" applyFont="1" applyBorder="1" applyAlignment="1">
      <alignment/>
    </xf>
    <xf numFmtId="179" fontId="76" fillId="0" borderId="10" xfId="0" applyNumberFormat="1" applyFont="1" applyBorder="1" applyAlignment="1">
      <alignment/>
    </xf>
    <xf numFmtId="179" fontId="76" fillId="0" borderId="21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 wrapText="1"/>
    </xf>
    <xf numFmtId="179" fontId="9" fillId="0" borderId="21" xfId="0" applyNumberFormat="1" applyFont="1" applyBorder="1" applyAlignment="1">
      <alignment/>
    </xf>
    <xf numFmtId="43" fontId="9" fillId="0" borderId="10" xfId="0" applyNumberFormat="1" applyFont="1" applyBorder="1" applyAlignment="1">
      <alignment horizontal="right"/>
    </xf>
    <xf numFmtId="43" fontId="9" fillId="0" borderId="21" xfId="0" applyNumberFormat="1" applyFont="1" applyBorder="1" applyAlignment="1">
      <alignment horizontal="right"/>
    </xf>
    <xf numFmtId="43" fontId="9" fillId="0" borderId="10" xfId="0" applyNumberFormat="1" applyFont="1" applyBorder="1" applyAlignment="1">
      <alignment/>
    </xf>
    <xf numFmtId="43" fontId="9" fillId="0" borderId="21" xfId="0" applyNumberFormat="1" applyFont="1" applyBorder="1" applyAlignment="1">
      <alignment/>
    </xf>
    <xf numFmtId="43" fontId="8" fillId="0" borderId="21" xfId="0" applyNumberFormat="1" applyFont="1" applyBorder="1" applyAlignment="1">
      <alignment/>
    </xf>
    <xf numFmtId="0" fontId="42" fillId="34" borderId="2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179" fontId="42" fillId="34" borderId="10" xfId="0" applyNumberFormat="1" applyFont="1" applyFill="1" applyBorder="1" applyAlignment="1">
      <alignment/>
    </xf>
    <xf numFmtId="179" fontId="42" fillId="34" borderId="21" xfId="0" applyNumberFormat="1" applyFont="1" applyFill="1" applyBorder="1" applyAlignment="1">
      <alignment/>
    </xf>
    <xf numFmtId="0" fontId="77" fillId="0" borderId="20" xfId="0" applyFont="1" applyBorder="1" applyAlignment="1">
      <alignment/>
    </xf>
    <xf numFmtId="179" fontId="9" fillId="0" borderId="21" xfId="0" applyNumberFormat="1" applyFont="1" applyBorder="1" applyAlignment="1">
      <alignment horizontal="center"/>
    </xf>
    <xf numFmtId="43" fontId="8" fillId="0" borderId="21" xfId="0" applyNumberFormat="1" applyFont="1" applyBorder="1" applyAlignment="1">
      <alignment horizontal="center"/>
    </xf>
    <xf numFmtId="179" fontId="9" fillId="0" borderId="10" xfId="0" applyNumberFormat="1" applyFont="1" applyBorder="1" applyAlignment="1">
      <alignment wrapText="1"/>
    </xf>
    <xf numFmtId="43" fontId="9" fillId="0" borderId="10" xfId="0" applyNumberFormat="1" applyFont="1" applyBorder="1" applyAlignment="1">
      <alignment horizontal="center"/>
    </xf>
    <xf numFmtId="43" fontId="9" fillId="0" borderId="21" xfId="0" applyNumberFormat="1" applyFont="1" applyBorder="1" applyAlignment="1">
      <alignment horizontal="center"/>
    </xf>
    <xf numFmtId="173" fontId="9" fillId="0" borderId="21" xfId="59" applyFont="1" applyBorder="1" applyAlignment="1">
      <alignment/>
    </xf>
    <xf numFmtId="179" fontId="8" fillId="0" borderId="10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9" fillId="17" borderId="20" xfId="0" applyFont="1" applyFill="1" applyBorder="1" applyAlignment="1">
      <alignment/>
    </xf>
    <xf numFmtId="0" fontId="76" fillId="17" borderId="10" xfId="0" applyFont="1" applyFill="1" applyBorder="1" applyAlignment="1">
      <alignment/>
    </xf>
    <xf numFmtId="179" fontId="9" fillId="17" borderId="21" xfId="0" applyNumberFormat="1" applyFont="1" applyFill="1" applyBorder="1" applyAlignment="1">
      <alignment/>
    </xf>
    <xf numFmtId="179" fontId="9" fillId="17" borderId="10" xfId="0" applyNumberFormat="1" applyFont="1" applyFill="1" applyBorder="1" applyAlignment="1">
      <alignment/>
    </xf>
    <xf numFmtId="4" fontId="76" fillId="0" borderId="10" xfId="0" applyNumberFormat="1" applyFont="1" applyBorder="1" applyAlignment="1">
      <alignment horizontal="right"/>
    </xf>
    <xf numFmtId="179" fontId="76" fillId="0" borderId="21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right"/>
    </xf>
    <xf numFmtId="179" fontId="76" fillId="34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right"/>
    </xf>
    <xf numFmtId="179" fontId="9" fillId="0" borderId="21" xfId="0" applyNumberFormat="1" applyFont="1" applyBorder="1" applyAlignment="1">
      <alignment horizontal="right"/>
    </xf>
    <xf numFmtId="0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78" fillId="34" borderId="0" xfId="0" applyFont="1" applyFill="1" applyAlignment="1">
      <alignment/>
    </xf>
    <xf numFmtId="0" fontId="41" fillId="0" borderId="21" xfId="0" applyFont="1" applyBorder="1" applyAlignment="1" quotePrefix="1">
      <alignment horizontal="left" wrapText="1"/>
    </xf>
    <xf numFmtId="0" fontId="41" fillId="0" borderId="22" xfId="0" applyFont="1" applyBorder="1" applyAlignment="1" quotePrefix="1">
      <alignment horizontal="left" wrapText="1"/>
    </xf>
    <xf numFmtId="0" fontId="41" fillId="0" borderId="22" xfId="0" applyFont="1" applyBorder="1" applyAlignment="1" quotePrefix="1">
      <alignment horizontal="center" wrapText="1"/>
    </xf>
    <xf numFmtId="0" fontId="41" fillId="0" borderId="22" xfId="0" applyNumberFormat="1" applyFont="1" applyFill="1" applyBorder="1" applyAlignment="1" applyProtection="1" quotePrefix="1">
      <alignment horizontal="left"/>
      <protection/>
    </xf>
    <xf numFmtId="0" fontId="41" fillId="34" borderId="10" xfId="0" applyNumberFormat="1" applyFont="1" applyFill="1" applyBorder="1" applyAlignment="1" applyProtection="1">
      <alignment horizontal="center" vertical="center" wrapText="1"/>
      <protection/>
    </xf>
    <xf numFmtId="3" fontId="41" fillId="2" borderId="10" xfId="0" applyNumberFormat="1" applyFont="1" applyFill="1" applyBorder="1" applyAlignment="1">
      <alignment horizontal="right"/>
    </xf>
    <xf numFmtId="43" fontId="41" fillId="2" borderId="10" xfId="0" applyNumberFormat="1" applyFont="1" applyFill="1" applyBorder="1" applyAlignment="1">
      <alignment horizontal="right"/>
    </xf>
    <xf numFmtId="0" fontId="42" fillId="0" borderId="21" xfId="0" applyNumberFormat="1" applyFont="1" applyFill="1" applyBorder="1" applyAlignment="1" applyProtection="1">
      <alignment vertical="center"/>
      <protection/>
    </xf>
    <xf numFmtId="0" fontId="44" fillId="0" borderId="22" xfId="0" applyNumberFormat="1" applyFont="1" applyFill="1" applyBorder="1" applyAlignment="1" applyProtection="1">
      <alignment vertical="center"/>
      <protection/>
    </xf>
    <xf numFmtId="3" fontId="41" fillId="0" borderId="10" xfId="0" applyNumberFormat="1" applyFont="1" applyFill="1" applyBorder="1" applyAlignment="1">
      <alignment horizontal="right"/>
    </xf>
    <xf numFmtId="43" fontId="41" fillId="0" borderId="10" xfId="0" applyNumberFormat="1" applyFont="1" applyFill="1" applyBorder="1" applyAlignment="1">
      <alignment horizontal="right"/>
    </xf>
    <xf numFmtId="0" fontId="42" fillId="0" borderId="21" xfId="0" applyFont="1" applyFill="1" applyBorder="1" applyAlignment="1" quotePrefix="1">
      <alignment vertical="center"/>
    </xf>
    <xf numFmtId="0" fontId="42" fillId="2" borderId="21" xfId="0" applyFont="1" applyFill="1" applyBorder="1" applyAlignment="1">
      <alignment horizontal="left" vertical="center"/>
    </xf>
    <xf numFmtId="0" fontId="44" fillId="2" borderId="22" xfId="0" applyNumberFormat="1" applyFont="1" applyFill="1" applyBorder="1" applyAlignment="1" applyProtection="1">
      <alignment vertical="center"/>
      <protection/>
    </xf>
    <xf numFmtId="3" fontId="41" fillId="0" borderId="10" xfId="0" applyNumberFormat="1" applyFont="1" applyBorder="1" applyAlignment="1">
      <alignment horizontal="right"/>
    </xf>
    <xf numFmtId="43" fontId="41" fillId="0" borderId="10" xfId="0" applyNumberFormat="1" applyFont="1" applyBorder="1" applyAlignment="1">
      <alignment horizontal="right"/>
    </xf>
    <xf numFmtId="3" fontId="41" fillId="2" borderId="10" xfId="0" applyNumberFormat="1" applyFont="1" applyFill="1" applyBorder="1" applyAlignment="1" applyProtection="1">
      <alignment horizontal="right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1" fillId="35" borderId="21" xfId="0" applyNumberFormat="1" applyFont="1" applyFill="1" applyBorder="1" applyAlignment="1" quotePrefix="1">
      <alignment horizontal="right"/>
    </xf>
    <xf numFmtId="3" fontId="41" fillId="35" borderId="10" xfId="0" applyNumberFormat="1" applyFont="1" applyFill="1" applyBorder="1" applyAlignment="1" applyProtection="1">
      <alignment horizontal="right" wrapText="1"/>
      <protection/>
    </xf>
    <xf numFmtId="3" fontId="41" fillId="2" borderId="21" xfId="0" applyNumberFormat="1" applyFont="1" applyFill="1" applyBorder="1" applyAlignment="1" quotePrefix="1">
      <alignment horizontal="right"/>
    </xf>
    <xf numFmtId="43" fontId="41" fillId="2" borderId="21" xfId="0" applyNumberFormat="1" applyFont="1" applyFill="1" applyBorder="1" applyAlignment="1" quotePrefix="1">
      <alignment horizontal="right"/>
    </xf>
    <xf numFmtId="0" fontId="44" fillId="0" borderId="0" xfId="0" applyFont="1" applyAlignment="1">
      <alignment/>
    </xf>
    <xf numFmtId="0" fontId="42" fillId="0" borderId="0" xfId="0" applyNumberFormat="1" applyFont="1" applyFill="1" applyBorder="1" applyAlignment="1" applyProtection="1" quotePrefix="1">
      <alignment horizontal="left" wrapText="1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3" fontId="41" fillId="0" borderId="0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34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3" fontId="41" fillId="2" borderId="10" xfId="0" applyNumberFormat="1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79" fillId="0" borderId="13" xfId="0" applyFont="1" applyBorder="1" applyAlignment="1">
      <alignment/>
    </xf>
    <xf numFmtId="0" fontId="67" fillId="0" borderId="0" xfId="0" applyFont="1" applyAlignment="1">
      <alignment horizontal="left"/>
    </xf>
    <xf numFmtId="0" fontId="14" fillId="0" borderId="0" xfId="0" applyFont="1" applyAlignment="1">
      <alignment/>
    </xf>
    <xf numFmtId="0" fontId="47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wrapText="1"/>
      <protection/>
    </xf>
    <xf numFmtId="0" fontId="80" fillId="0" borderId="0" xfId="0" applyNumberFormat="1" applyFont="1" applyFill="1" applyBorder="1" applyAlignment="1" applyProtection="1">
      <alignment wrapText="1"/>
      <protection/>
    </xf>
    <xf numFmtId="0" fontId="42" fillId="0" borderId="21" xfId="0" applyNumberFormat="1" applyFont="1" applyFill="1" applyBorder="1" applyAlignment="1" applyProtection="1">
      <alignment horizontal="left" vertical="center" wrapText="1"/>
      <protection/>
    </xf>
    <xf numFmtId="0" fontId="44" fillId="0" borderId="22" xfId="0" applyNumberFormat="1" applyFont="1" applyFill="1" applyBorder="1" applyAlignment="1" applyProtection="1">
      <alignment vertical="center" wrapText="1"/>
      <protection/>
    </xf>
    <xf numFmtId="0" fontId="42" fillId="2" borderId="21" xfId="0" applyNumberFormat="1" applyFont="1" applyFill="1" applyBorder="1" applyAlignment="1" applyProtection="1" quotePrefix="1">
      <alignment horizontal="left" vertical="center" wrapText="1"/>
      <protection/>
    </xf>
    <xf numFmtId="0" fontId="44" fillId="2" borderId="22" xfId="0" applyNumberFormat="1" applyFont="1" applyFill="1" applyBorder="1" applyAlignment="1" applyProtection="1">
      <alignment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>
      <alignment wrapText="1"/>
    </xf>
    <xf numFmtId="0" fontId="41" fillId="35" borderId="21" xfId="0" applyNumberFormat="1" applyFont="1" applyFill="1" applyBorder="1" applyAlignment="1" applyProtection="1">
      <alignment horizontal="left" vertical="center" wrapText="1"/>
      <protection/>
    </xf>
    <xf numFmtId="0" fontId="41" fillId="35" borderId="22" xfId="0" applyNumberFormat="1" applyFont="1" applyFill="1" applyBorder="1" applyAlignment="1" applyProtection="1">
      <alignment horizontal="left" vertical="center" wrapText="1"/>
      <protection/>
    </xf>
    <xf numFmtId="0" fontId="41" fillId="35" borderId="15" xfId="0" applyNumberFormat="1" applyFont="1" applyFill="1" applyBorder="1" applyAlignment="1" applyProtection="1">
      <alignment horizontal="left" vertical="center" wrapText="1"/>
      <protection/>
    </xf>
    <xf numFmtId="0" fontId="41" fillId="2" borderId="21" xfId="0" applyNumberFormat="1" applyFont="1" applyFill="1" applyBorder="1" applyAlignment="1" applyProtection="1">
      <alignment horizontal="left" vertical="center" wrapText="1"/>
      <protection/>
    </xf>
    <xf numFmtId="0" fontId="41" fillId="2" borderId="22" xfId="0" applyNumberFormat="1" applyFont="1" applyFill="1" applyBorder="1" applyAlignment="1" applyProtection="1">
      <alignment horizontal="left" vertical="center" wrapText="1"/>
      <protection/>
    </xf>
    <xf numFmtId="0" fontId="41" fillId="2" borderId="15" xfId="0" applyNumberFormat="1" applyFont="1" applyFill="1" applyBorder="1" applyAlignment="1" applyProtection="1">
      <alignment horizontal="left" vertical="center" wrapText="1"/>
      <protection/>
    </xf>
    <xf numFmtId="0" fontId="42" fillId="0" borderId="21" xfId="0" applyNumberFormat="1" applyFont="1" applyFill="1" applyBorder="1" applyAlignment="1" applyProtection="1" quotePrefix="1">
      <alignment horizontal="left" vertical="center" wrapText="1"/>
      <protection/>
    </xf>
    <xf numFmtId="0" fontId="42" fillId="0" borderId="21" xfId="0" applyFont="1" applyBorder="1" applyAlignment="1" quotePrefix="1">
      <alignment horizontal="left" vertical="center"/>
    </xf>
    <xf numFmtId="0" fontId="44" fillId="0" borderId="22" xfId="0" applyNumberFormat="1" applyFont="1" applyFill="1" applyBorder="1" applyAlignment="1" applyProtection="1">
      <alignment vertical="center"/>
      <protection/>
    </xf>
    <xf numFmtId="0" fontId="42" fillId="0" borderId="22" xfId="0" applyNumberFormat="1" applyFont="1" applyFill="1" applyBorder="1" applyAlignment="1" applyProtection="1">
      <alignment horizontal="left" vertical="center" wrapText="1"/>
      <protection/>
    </xf>
    <xf numFmtId="0" fontId="42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Alignment="1">
      <alignment wrapText="1"/>
    </xf>
    <xf numFmtId="0" fontId="42" fillId="2" borderId="21" xfId="0" applyNumberFormat="1" applyFont="1" applyFill="1" applyBorder="1" applyAlignment="1" applyProtection="1">
      <alignment horizontal="left" vertical="center" wrapText="1"/>
      <protection/>
    </xf>
    <xf numFmtId="0" fontId="44" fillId="2" borderId="2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8" fillId="34" borderId="0" xfId="0" applyFont="1" applyFill="1" applyAlignment="1">
      <alignment horizontal="left"/>
    </xf>
    <xf numFmtId="0" fontId="78" fillId="0" borderId="0" xfId="0" applyFont="1" applyAlignment="1">
      <alignment horizontal="left"/>
    </xf>
    <xf numFmtId="0" fontId="73" fillId="42" borderId="10" xfId="0" applyNumberFormat="1" applyFont="1" applyFill="1" applyBorder="1" applyAlignment="1">
      <alignment horizontal="center"/>
    </xf>
    <xf numFmtId="0" fontId="73" fillId="44" borderId="10" xfId="0" applyNumberFormat="1" applyFont="1" applyFill="1" applyBorder="1" applyAlignment="1">
      <alignment horizontal="left"/>
    </xf>
    <xf numFmtId="4" fontId="10" fillId="4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69" fillId="38" borderId="21" xfId="0" applyFont="1" applyFill="1" applyBorder="1" applyAlignment="1">
      <alignment horizontal="left"/>
    </xf>
    <xf numFmtId="0" fontId="69" fillId="38" borderId="22" xfId="0" applyFont="1" applyFill="1" applyBorder="1" applyAlignment="1">
      <alignment horizontal="left"/>
    </xf>
    <xf numFmtId="0" fontId="69" fillId="38" borderId="1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82" fillId="36" borderId="21" xfId="0" applyFont="1" applyFill="1" applyBorder="1" applyAlignment="1">
      <alignment horizontal="center"/>
    </xf>
    <xf numFmtId="0" fontId="82" fillId="36" borderId="15" xfId="0" applyFont="1" applyFill="1" applyBorder="1" applyAlignment="1">
      <alignment horizontal="center"/>
    </xf>
    <xf numFmtId="0" fontId="38" fillId="38" borderId="32" xfId="0" applyFont="1" applyFill="1" applyBorder="1" applyAlignment="1">
      <alignment horizontal="left" wrapText="1"/>
    </xf>
    <xf numFmtId="0" fontId="38" fillId="38" borderId="22" xfId="0" applyFont="1" applyFill="1" applyBorder="1" applyAlignment="1">
      <alignment horizontal="left" wrapText="1"/>
    </xf>
    <xf numFmtId="0" fontId="38" fillId="38" borderId="15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33" xfId="0" applyFont="1" applyBorder="1" applyAlignment="1">
      <alignment horizontal="center" wrapText="1"/>
    </xf>
    <xf numFmtId="0" fontId="69" fillId="38" borderId="21" xfId="0" applyFont="1" applyFill="1" applyBorder="1" applyAlignment="1">
      <alignment horizontal="center"/>
    </xf>
    <xf numFmtId="0" fontId="69" fillId="38" borderId="22" xfId="0" applyFont="1" applyFill="1" applyBorder="1" applyAlignment="1">
      <alignment horizontal="center"/>
    </xf>
    <xf numFmtId="0" fontId="69" fillId="38" borderId="15" xfId="0" applyFont="1" applyFill="1" applyBorder="1" applyAlignment="1">
      <alignment horizontal="center"/>
    </xf>
    <xf numFmtId="0" fontId="67" fillId="0" borderId="0" xfId="0" applyFont="1" applyAlignment="1">
      <alignment horizontal="left" vertical="center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E9" sqref="E9:J9"/>
    </sheetView>
  </sheetViews>
  <sheetFormatPr defaultColWidth="9.140625" defaultRowHeight="12.75"/>
  <cols>
    <col min="3" max="3" width="3.421875" style="0" customWidth="1"/>
    <col min="4" max="4" width="0.2890625" style="0" hidden="1" customWidth="1"/>
    <col min="5" max="5" width="3.140625" style="0" hidden="1" customWidth="1"/>
    <col min="6" max="6" width="20.421875" style="0" customWidth="1"/>
    <col min="7" max="7" width="20.57421875" style="0" customWidth="1"/>
    <col min="8" max="8" width="19.57421875" style="0" customWidth="1"/>
    <col min="9" max="9" width="12.421875" style="0" customWidth="1"/>
    <col min="10" max="10" width="19.8515625" style="0" customWidth="1"/>
    <col min="11" max="11" width="18.57421875" style="0" customWidth="1"/>
  </cols>
  <sheetData>
    <row r="1" spans="1:11" ht="12.75">
      <c r="A1" s="384" t="s">
        <v>265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2.75">
      <c r="A2" s="384" t="s">
        <v>266</v>
      </c>
      <c r="B2" s="384"/>
      <c r="C2" s="384"/>
      <c r="D2" s="384"/>
      <c r="E2" s="384"/>
      <c r="F2" s="384"/>
      <c r="G2" s="43"/>
      <c r="H2" s="43"/>
      <c r="I2" s="43"/>
      <c r="J2" s="43"/>
      <c r="K2" s="43"/>
    </row>
    <row r="3" spans="1:11" ht="12.75">
      <c r="A3" s="384" t="s">
        <v>42</v>
      </c>
      <c r="B3" s="384"/>
      <c r="C3" s="384"/>
      <c r="D3" s="384"/>
      <c r="E3" s="384"/>
      <c r="F3" s="384"/>
      <c r="G3" s="43"/>
      <c r="H3" s="43"/>
      <c r="I3" s="43"/>
      <c r="J3" s="43"/>
      <c r="K3" s="43"/>
    </row>
    <row r="4" spans="1:11" ht="12.75">
      <c r="A4" s="43"/>
      <c r="B4" s="43"/>
      <c r="C4" s="43"/>
      <c r="D4" s="43"/>
      <c r="E4" s="43"/>
      <c r="F4" s="322"/>
      <c r="G4" s="43"/>
      <c r="H4" s="43"/>
      <c r="I4" s="43"/>
      <c r="J4" s="43"/>
      <c r="K4" s="43"/>
    </row>
    <row r="5" spans="1:11" ht="12.75">
      <c r="A5" s="323" t="s">
        <v>376</v>
      </c>
      <c r="B5" s="323"/>
      <c r="C5" s="323"/>
      <c r="D5" s="323"/>
      <c r="E5" s="44"/>
      <c r="F5" s="44"/>
      <c r="G5" s="43"/>
      <c r="H5" s="43"/>
      <c r="I5" s="43"/>
      <c r="J5" s="43"/>
      <c r="K5" s="43"/>
    </row>
    <row r="6" spans="1:11" ht="12.75" customHeight="1">
      <c r="A6" s="360" t="s">
        <v>390</v>
      </c>
      <c r="B6" s="360"/>
      <c r="C6" s="360"/>
      <c r="D6" s="360"/>
      <c r="E6" s="358"/>
      <c r="F6" s="358"/>
      <c r="G6" s="37"/>
      <c r="H6" s="37"/>
      <c r="I6" s="37"/>
      <c r="J6" s="37"/>
      <c r="K6" s="37"/>
    </row>
    <row r="7" spans="1:11" ht="12.75">
      <c r="A7" s="391" t="s">
        <v>378</v>
      </c>
      <c r="B7" s="391"/>
      <c r="C7" s="391"/>
      <c r="D7" s="391"/>
      <c r="E7" s="37"/>
      <c r="F7" s="37"/>
      <c r="G7" s="37"/>
      <c r="H7" s="37"/>
      <c r="I7" s="37"/>
      <c r="J7" s="37"/>
      <c r="K7" s="37"/>
    </row>
    <row r="8" spans="1:11" ht="12.75">
      <c r="A8" s="385" t="s">
        <v>204</v>
      </c>
      <c r="B8" s="385"/>
      <c r="C8" s="385"/>
      <c r="D8" s="385"/>
      <c r="E8" s="385"/>
      <c r="F8" s="385"/>
      <c r="G8" s="385"/>
      <c r="H8" s="385"/>
      <c r="I8" s="385"/>
      <c r="J8" s="386"/>
      <c r="K8" s="386"/>
    </row>
    <row r="9" spans="1:11" ht="12.75">
      <c r="A9" s="37"/>
      <c r="B9" s="37"/>
      <c r="C9" s="37"/>
      <c r="D9" s="37"/>
      <c r="E9" s="387" t="s">
        <v>392</v>
      </c>
      <c r="F9" s="387"/>
      <c r="G9" s="387"/>
      <c r="H9" s="387"/>
      <c r="I9" s="387"/>
      <c r="J9" s="387"/>
      <c r="K9" s="26"/>
    </row>
    <row r="10" spans="1:11" ht="12.75">
      <c r="A10" s="385" t="s">
        <v>215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</row>
    <row r="11" spans="1:11" ht="12.75">
      <c r="A11" s="38"/>
      <c r="B11" s="39"/>
      <c r="C11" s="39"/>
      <c r="D11" s="39"/>
      <c r="E11" s="40"/>
      <c r="F11" s="41"/>
      <c r="G11" s="41"/>
      <c r="H11" s="41"/>
      <c r="I11" s="41"/>
      <c r="J11" s="41"/>
      <c r="K11" s="32"/>
    </row>
    <row r="12" spans="1:11" ht="45" customHeight="1">
      <c r="A12" s="324"/>
      <c r="B12" s="325"/>
      <c r="C12" s="325"/>
      <c r="D12" s="326"/>
      <c r="E12" s="327"/>
      <c r="F12" s="328" t="s">
        <v>379</v>
      </c>
      <c r="G12" s="328" t="s">
        <v>381</v>
      </c>
      <c r="H12" s="328" t="s">
        <v>380</v>
      </c>
      <c r="I12" s="328" t="s">
        <v>384</v>
      </c>
      <c r="J12" s="328" t="s">
        <v>382</v>
      </c>
      <c r="K12" s="328" t="s">
        <v>383</v>
      </c>
    </row>
    <row r="13" spans="1:11" ht="12.75">
      <c r="A13" s="389" t="s">
        <v>219</v>
      </c>
      <c r="B13" s="370"/>
      <c r="C13" s="370"/>
      <c r="D13" s="370"/>
      <c r="E13" s="390"/>
      <c r="F13" s="329" t="s">
        <v>220</v>
      </c>
      <c r="G13" s="329" t="s">
        <v>221</v>
      </c>
      <c r="H13" s="329" t="s">
        <v>260</v>
      </c>
      <c r="I13" s="330">
        <v>1022444.26</v>
      </c>
      <c r="J13" s="329" t="s">
        <v>372</v>
      </c>
      <c r="K13" s="329" t="s">
        <v>372</v>
      </c>
    </row>
    <row r="14" spans="1:11" ht="12.75">
      <c r="A14" s="331" t="s">
        <v>222</v>
      </c>
      <c r="B14" s="332"/>
      <c r="C14" s="332"/>
      <c r="D14" s="332"/>
      <c r="E14" s="332"/>
      <c r="F14" s="333" t="s">
        <v>223</v>
      </c>
      <c r="G14" s="333" t="s">
        <v>224</v>
      </c>
      <c r="H14" s="333" t="s">
        <v>261</v>
      </c>
      <c r="I14" s="334">
        <v>1022338.08</v>
      </c>
      <c r="J14" s="333" t="s">
        <v>373</v>
      </c>
      <c r="K14" s="333" t="s">
        <v>373</v>
      </c>
    </row>
    <row r="15" spans="1:11" ht="12.75">
      <c r="A15" s="335" t="s">
        <v>225</v>
      </c>
      <c r="B15" s="332"/>
      <c r="C15" s="332"/>
      <c r="D15" s="332"/>
      <c r="E15" s="332"/>
      <c r="F15" s="333" t="s">
        <v>226</v>
      </c>
      <c r="G15" s="333" t="s">
        <v>227</v>
      </c>
      <c r="H15" s="333" t="s">
        <v>227</v>
      </c>
      <c r="I15" s="334">
        <v>106.18</v>
      </c>
      <c r="J15" s="333" t="s">
        <v>227</v>
      </c>
      <c r="K15" s="333" t="s">
        <v>228</v>
      </c>
    </row>
    <row r="16" spans="1:11" ht="12.75">
      <c r="A16" s="336" t="s">
        <v>229</v>
      </c>
      <c r="B16" s="337"/>
      <c r="C16" s="337"/>
      <c r="D16" s="337"/>
      <c r="E16" s="337"/>
      <c r="F16" s="329" t="s">
        <v>230</v>
      </c>
      <c r="G16" s="329" t="s">
        <v>231</v>
      </c>
      <c r="H16" s="329" t="s">
        <v>262</v>
      </c>
      <c r="I16" s="330">
        <v>1026694.77</v>
      </c>
      <c r="J16" s="329" t="s">
        <v>375</v>
      </c>
      <c r="K16" s="329" t="s">
        <v>375</v>
      </c>
    </row>
    <row r="17" spans="1:11" ht="12.75">
      <c r="A17" s="379" t="s">
        <v>232</v>
      </c>
      <c r="B17" s="368"/>
      <c r="C17" s="368"/>
      <c r="D17" s="368"/>
      <c r="E17" s="368"/>
      <c r="F17" s="333" t="s">
        <v>233</v>
      </c>
      <c r="G17" s="333" t="s">
        <v>234</v>
      </c>
      <c r="H17" s="333" t="s">
        <v>235</v>
      </c>
      <c r="I17" s="334">
        <v>992736.19</v>
      </c>
      <c r="J17" s="333" t="s">
        <v>374</v>
      </c>
      <c r="K17" s="333" t="s">
        <v>374</v>
      </c>
    </row>
    <row r="18" spans="1:11" ht="12.75">
      <c r="A18" s="380" t="s">
        <v>94</v>
      </c>
      <c r="B18" s="381"/>
      <c r="C18" s="381"/>
      <c r="D18" s="381"/>
      <c r="E18" s="381"/>
      <c r="F18" s="338" t="s">
        <v>236</v>
      </c>
      <c r="G18" s="338" t="s">
        <v>237</v>
      </c>
      <c r="H18" s="338" t="s">
        <v>263</v>
      </c>
      <c r="I18" s="339">
        <v>33958.58</v>
      </c>
      <c r="J18" s="338" t="s">
        <v>238</v>
      </c>
      <c r="K18" s="338" t="s">
        <v>238</v>
      </c>
    </row>
    <row r="19" spans="1:11" ht="12.75">
      <c r="A19" s="369" t="s">
        <v>239</v>
      </c>
      <c r="B19" s="370"/>
      <c r="C19" s="370"/>
      <c r="D19" s="370"/>
      <c r="E19" s="370"/>
      <c r="F19" s="329" t="s">
        <v>240</v>
      </c>
      <c r="G19" s="329" t="s">
        <v>241</v>
      </c>
      <c r="H19" s="340" t="s">
        <v>242</v>
      </c>
      <c r="I19" s="359" t="s">
        <v>389</v>
      </c>
      <c r="J19" s="340">
        <v>0</v>
      </c>
      <c r="K19" s="340">
        <v>0</v>
      </c>
    </row>
    <row r="20" spans="1:11" ht="12.75">
      <c r="A20" s="341"/>
      <c r="B20" s="342"/>
      <c r="C20" s="342"/>
      <c r="D20" s="342"/>
      <c r="E20" s="342"/>
      <c r="F20" s="342"/>
      <c r="G20" s="342"/>
      <c r="H20" s="343"/>
      <c r="I20" s="343"/>
      <c r="J20" s="343"/>
      <c r="K20" s="343"/>
    </row>
    <row r="21" spans="1:11" ht="12.75">
      <c r="A21" s="371" t="s">
        <v>243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</row>
    <row r="22" spans="1:11" ht="12.75">
      <c r="A22" s="341"/>
      <c r="B22" s="342"/>
      <c r="C22" s="342"/>
      <c r="D22" s="342"/>
      <c r="E22" s="342"/>
      <c r="F22" s="342"/>
      <c r="G22" s="342"/>
      <c r="H22" s="343"/>
      <c r="I22" s="343"/>
      <c r="J22" s="343"/>
      <c r="K22" s="343"/>
    </row>
    <row r="23" spans="1:11" ht="33.75">
      <c r="A23" s="324"/>
      <c r="B23" s="325"/>
      <c r="C23" s="325"/>
      <c r="D23" s="326"/>
      <c r="E23" s="327"/>
      <c r="F23" s="328" t="s">
        <v>208</v>
      </c>
      <c r="G23" s="328" t="s">
        <v>209</v>
      </c>
      <c r="H23" s="328" t="s">
        <v>216</v>
      </c>
      <c r="I23" s="328" t="s">
        <v>371</v>
      </c>
      <c r="J23" s="328" t="s">
        <v>217</v>
      </c>
      <c r="K23" s="328" t="s">
        <v>218</v>
      </c>
    </row>
    <row r="24" spans="1:11" ht="23.25" customHeight="1">
      <c r="A24" s="367" t="s">
        <v>244</v>
      </c>
      <c r="B24" s="382"/>
      <c r="C24" s="382"/>
      <c r="D24" s="382"/>
      <c r="E24" s="383"/>
      <c r="F24" s="338"/>
      <c r="G24" s="338"/>
      <c r="H24" s="338"/>
      <c r="I24" s="338"/>
      <c r="J24" s="338"/>
      <c r="K24" s="338"/>
    </row>
    <row r="25" spans="1:11" ht="22.5" customHeight="1">
      <c r="A25" s="367" t="s">
        <v>245</v>
      </c>
      <c r="B25" s="368"/>
      <c r="C25" s="368"/>
      <c r="D25" s="368"/>
      <c r="E25" s="368"/>
      <c r="F25" s="338"/>
      <c r="G25" s="338"/>
      <c r="H25" s="338"/>
      <c r="I25" s="338"/>
      <c r="J25" s="338"/>
      <c r="K25" s="338"/>
    </row>
    <row r="26" spans="1:11" ht="12.75">
      <c r="A26" s="369" t="s">
        <v>246</v>
      </c>
      <c r="B26" s="370"/>
      <c r="C26" s="370"/>
      <c r="D26" s="370"/>
      <c r="E26" s="370"/>
      <c r="F26" s="329">
        <v>0</v>
      </c>
      <c r="G26" s="329">
        <v>0</v>
      </c>
      <c r="H26" s="329">
        <v>0</v>
      </c>
      <c r="I26" s="329"/>
      <c r="J26" s="329">
        <v>0</v>
      </c>
      <c r="K26" s="329">
        <v>0</v>
      </c>
    </row>
    <row r="27" spans="1:11" ht="12.75">
      <c r="A27" s="344"/>
      <c r="B27" s="342"/>
      <c r="C27" s="342"/>
      <c r="D27" s="342"/>
      <c r="E27" s="342"/>
      <c r="F27" s="342"/>
      <c r="G27" s="342"/>
      <c r="H27" s="343"/>
      <c r="I27" s="343"/>
      <c r="J27" s="343"/>
      <c r="K27" s="343"/>
    </row>
    <row r="28" spans="1:11" ht="12.75">
      <c r="A28" s="371" t="s">
        <v>247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</row>
    <row r="29" spans="1:11" ht="12.75">
      <c r="A29" s="344"/>
      <c r="B29" s="342"/>
      <c r="C29" s="342"/>
      <c r="D29" s="342"/>
      <c r="E29" s="342"/>
      <c r="F29" s="342"/>
      <c r="G29" s="342"/>
      <c r="H29" s="343"/>
      <c r="I29" s="343"/>
      <c r="J29" s="343"/>
      <c r="K29" s="343"/>
    </row>
    <row r="30" spans="1:11" ht="33.75">
      <c r="A30" s="324"/>
      <c r="B30" s="325"/>
      <c r="C30" s="325"/>
      <c r="D30" s="326"/>
      <c r="E30" s="327"/>
      <c r="F30" s="328" t="s">
        <v>208</v>
      </c>
      <c r="G30" s="328" t="s">
        <v>209</v>
      </c>
      <c r="H30" s="328" t="s">
        <v>216</v>
      </c>
      <c r="I30" s="328" t="s">
        <v>371</v>
      </c>
      <c r="J30" s="328" t="s">
        <v>217</v>
      </c>
      <c r="K30" s="328" t="s">
        <v>218</v>
      </c>
    </row>
    <row r="31" spans="1:11" ht="27.75" customHeight="1">
      <c r="A31" s="373" t="s">
        <v>248</v>
      </c>
      <c r="B31" s="374"/>
      <c r="C31" s="374"/>
      <c r="D31" s="374"/>
      <c r="E31" s="375"/>
      <c r="F31" s="345"/>
      <c r="G31" s="345"/>
      <c r="H31" s="345"/>
      <c r="I31" s="345"/>
      <c r="J31" s="345"/>
      <c r="K31" s="346"/>
    </row>
    <row r="32" spans="1:11" ht="49.5" customHeight="1">
      <c r="A32" s="376" t="s">
        <v>249</v>
      </c>
      <c r="B32" s="377"/>
      <c r="C32" s="377"/>
      <c r="D32" s="377"/>
      <c r="E32" s="378"/>
      <c r="F32" s="347" t="s">
        <v>240</v>
      </c>
      <c r="G32" s="347" t="s">
        <v>240</v>
      </c>
      <c r="H32" s="347" t="s">
        <v>242</v>
      </c>
      <c r="I32" s="348">
        <v>4250.51</v>
      </c>
      <c r="J32" s="347"/>
      <c r="K32" s="340"/>
    </row>
    <row r="33" spans="1:11" ht="12.75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</row>
    <row r="34" spans="1:11" ht="12.75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</row>
    <row r="35" spans="1:11" ht="12.75">
      <c r="A35" s="379" t="s">
        <v>250</v>
      </c>
      <c r="B35" s="368"/>
      <c r="C35" s="368"/>
      <c r="D35" s="368"/>
      <c r="E35" s="368"/>
      <c r="F35" s="338">
        <v>0</v>
      </c>
      <c r="G35" s="338">
        <v>0</v>
      </c>
      <c r="H35" s="338">
        <v>0</v>
      </c>
      <c r="I35" s="338"/>
      <c r="J35" s="338">
        <v>0</v>
      </c>
      <c r="K35" s="338">
        <v>0</v>
      </c>
    </row>
    <row r="36" spans="1:11" ht="12.75">
      <c r="A36" s="350"/>
      <c r="B36" s="351"/>
      <c r="C36" s="351"/>
      <c r="D36" s="351"/>
      <c r="E36" s="351"/>
      <c r="F36" s="352"/>
      <c r="G36" s="352"/>
      <c r="H36" s="352"/>
      <c r="I36" s="352"/>
      <c r="J36" s="352"/>
      <c r="K36" s="352"/>
    </row>
    <row r="37" spans="1:11" ht="12.75">
      <c r="A37" s="365" t="s">
        <v>385</v>
      </c>
      <c r="B37" s="366"/>
      <c r="C37" s="366"/>
      <c r="D37" s="366"/>
      <c r="E37" s="366"/>
      <c r="F37" s="366"/>
      <c r="G37" s="366"/>
      <c r="H37" s="366"/>
      <c r="I37" s="366"/>
      <c r="J37" s="366"/>
      <c r="K37" s="366"/>
    </row>
    <row r="38" spans="1:11" ht="12.75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</row>
    <row r="39" spans="1:11" ht="12.75">
      <c r="A39" s="365" t="s">
        <v>251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</row>
    <row r="40" spans="1:11" ht="12.75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</row>
    <row r="41" spans="1:11" ht="12.75">
      <c r="A41" s="365" t="s">
        <v>252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</row>
    <row r="42" spans="1:11" ht="12.75">
      <c r="A42" s="364" t="s">
        <v>259</v>
      </c>
      <c r="B42" s="364"/>
      <c r="C42" s="364"/>
      <c r="D42" s="364"/>
      <c r="E42" s="364"/>
      <c r="F42" s="364"/>
      <c r="G42" s="349"/>
      <c r="H42" s="349"/>
      <c r="I42" s="349"/>
      <c r="J42" s="349"/>
      <c r="K42" s="349"/>
    </row>
    <row r="43" spans="1:11" ht="12.75">
      <c r="A43" s="349"/>
      <c r="B43" s="349"/>
      <c r="C43" s="349"/>
      <c r="D43" s="349"/>
      <c r="E43" s="349"/>
      <c r="F43" s="349"/>
      <c r="G43" s="349"/>
      <c r="H43" s="349"/>
      <c r="I43" s="349"/>
      <c r="J43" s="349"/>
      <c r="K43" s="349"/>
    </row>
    <row r="44" spans="1:11" ht="12.75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</row>
    <row r="45" spans="1:11" ht="12.75">
      <c r="A45" s="353"/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ht="12.75">
      <c r="A46" s="353"/>
      <c r="B46" s="353"/>
      <c r="C46" s="353"/>
      <c r="D46" s="353"/>
      <c r="E46" s="353"/>
      <c r="F46" s="353"/>
      <c r="G46" s="353"/>
      <c r="H46" s="353"/>
      <c r="I46" s="353"/>
      <c r="J46" s="353"/>
      <c r="K46" s="353"/>
    </row>
    <row r="47" spans="1:11" ht="12.75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</row>
  </sheetData>
  <sheetProtection/>
  <mergeCells count="23">
    <mergeCell ref="A1:K1"/>
    <mergeCell ref="A8:K8"/>
    <mergeCell ref="E9:J9"/>
    <mergeCell ref="A10:K10"/>
    <mergeCell ref="A13:E13"/>
    <mergeCell ref="A17:E17"/>
    <mergeCell ref="A2:F2"/>
    <mergeCell ref="A3:F3"/>
    <mergeCell ref="A7:D7"/>
    <mergeCell ref="A18:E18"/>
    <mergeCell ref="A19:E19"/>
    <mergeCell ref="A21:K21"/>
    <mergeCell ref="A24:E24"/>
    <mergeCell ref="A37:K37"/>
    <mergeCell ref="A39:K39"/>
    <mergeCell ref="A42:F42"/>
    <mergeCell ref="A41:K41"/>
    <mergeCell ref="A25:E25"/>
    <mergeCell ref="A26:E26"/>
    <mergeCell ref="A28:K28"/>
    <mergeCell ref="A31:E31"/>
    <mergeCell ref="A32:E32"/>
    <mergeCell ref="A35:E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="115" zoomScaleNormal="115" zoomScalePageLayoutView="0" workbookViewId="0" topLeftCell="A28">
      <selection activeCell="A42" sqref="A42:B42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3" width="12.140625" style="0" customWidth="1"/>
    <col min="4" max="4" width="11.57421875" style="0" customWidth="1"/>
    <col min="5" max="5" width="13.140625" style="0" customWidth="1"/>
    <col min="6" max="6" width="16.57421875" style="0" customWidth="1"/>
    <col min="7" max="7" width="11.8515625" style="0" customWidth="1"/>
    <col min="8" max="8" width="16.57421875" style="0" customWidth="1"/>
    <col min="9" max="9" width="12.7109375" style="0" customWidth="1"/>
    <col min="10" max="10" width="11.57421875" style="0" customWidth="1"/>
    <col min="11" max="11" width="9.140625" style="2" customWidth="1"/>
  </cols>
  <sheetData>
    <row r="1" spans="1:4" ht="12.75">
      <c r="A1" s="399" t="s">
        <v>39</v>
      </c>
      <c r="B1" s="400"/>
      <c r="D1" s="1"/>
    </row>
    <row r="2" spans="1:2" ht="12.75">
      <c r="A2" s="399" t="s">
        <v>40</v>
      </c>
      <c r="B2" s="400"/>
    </row>
    <row r="3" spans="1:2" ht="12.75">
      <c r="A3" s="399" t="s">
        <v>41</v>
      </c>
      <c r="B3" s="400"/>
    </row>
    <row r="4" spans="1:10" ht="12.75">
      <c r="A4" s="399" t="s">
        <v>42</v>
      </c>
      <c r="B4" s="400"/>
      <c r="E4" s="2"/>
      <c r="F4" s="2"/>
      <c r="G4" s="2"/>
      <c r="H4" s="2"/>
      <c r="I4" s="2"/>
      <c r="J4" s="2"/>
    </row>
    <row r="5" spans="2:10" ht="12.75">
      <c r="B5" s="7" t="s">
        <v>393</v>
      </c>
      <c r="C5" s="5"/>
      <c r="D5" s="5"/>
      <c r="E5" s="5"/>
      <c r="F5" s="5"/>
      <c r="G5" s="5"/>
      <c r="H5" s="5"/>
      <c r="I5" s="5"/>
      <c r="J5" s="5"/>
    </row>
    <row r="6" spans="2:10" ht="12.75">
      <c r="B6" s="401" t="s">
        <v>44</v>
      </c>
      <c r="C6" s="401"/>
      <c r="D6" s="401"/>
      <c r="E6" s="401"/>
      <c r="F6" s="401"/>
      <c r="G6" s="401"/>
      <c r="H6" s="401"/>
      <c r="I6" s="401"/>
      <c r="J6" s="401"/>
    </row>
    <row r="7" spans="2:10" ht="12.75">
      <c r="B7" s="12"/>
      <c r="C7" s="12"/>
      <c r="D7" s="12"/>
      <c r="E7" s="12"/>
      <c r="F7" s="6"/>
      <c r="G7" s="6"/>
      <c r="H7" s="6"/>
      <c r="I7" s="6"/>
      <c r="J7" s="6"/>
    </row>
    <row r="8" spans="1:11" ht="12.75">
      <c r="A8" s="8">
        <v>10637</v>
      </c>
      <c r="B8" s="9" t="s">
        <v>39</v>
      </c>
      <c r="C8" s="10"/>
      <c r="D8" s="10"/>
      <c r="E8" s="10"/>
      <c r="F8" s="10"/>
      <c r="G8" s="10"/>
      <c r="H8" s="10"/>
      <c r="I8" s="10"/>
      <c r="J8" s="10"/>
      <c r="K8" s="11"/>
    </row>
    <row r="9" spans="1:11" ht="12.75">
      <c r="A9" s="13" t="s">
        <v>58</v>
      </c>
      <c r="B9" s="9" t="s">
        <v>38</v>
      </c>
      <c r="C9" s="10"/>
      <c r="D9" s="10"/>
      <c r="E9" s="10"/>
      <c r="F9" s="10"/>
      <c r="G9" s="10"/>
      <c r="H9" s="10"/>
      <c r="I9" s="10"/>
      <c r="J9" s="10"/>
      <c r="K9" s="11"/>
    </row>
    <row r="10" spans="1:11" ht="12.75">
      <c r="A10" s="224">
        <v>5003</v>
      </c>
      <c r="B10" s="224" t="s">
        <v>34</v>
      </c>
      <c r="C10" s="225"/>
      <c r="D10" s="225"/>
      <c r="E10" s="225"/>
      <c r="F10" s="225"/>
      <c r="G10" s="225"/>
      <c r="H10" s="225"/>
      <c r="I10" s="225"/>
      <c r="J10" s="225"/>
      <c r="K10" s="226"/>
    </row>
    <row r="11" spans="1:11" ht="33.75">
      <c r="A11" s="227" t="s">
        <v>0</v>
      </c>
      <c r="B11" s="227" t="s">
        <v>0</v>
      </c>
      <c r="C11" s="228" t="s">
        <v>51</v>
      </c>
      <c r="D11" s="228" t="s">
        <v>53</v>
      </c>
      <c r="E11" s="228" t="s">
        <v>52</v>
      </c>
      <c r="F11" s="228" t="s">
        <v>54</v>
      </c>
      <c r="G11" s="228" t="s">
        <v>332</v>
      </c>
      <c r="H11" s="228" t="s">
        <v>361</v>
      </c>
      <c r="I11" s="228" t="s">
        <v>55</v>
      </c>
      <c r="J11" s="228" t="s">
        <v>56</v>
      </c>
      <c r="K11" s="229" t="s">
        <v>3</v>
      </c>
    </row>
    <row r="12" spans="1:11" ht="12.75">
      <c r="A12" s="227" t="s">
        <v>0</v>
      </c>
      <c r="B12" s="227" t="s">
        <v>0</v>
      </c>
      <c r="C12" s="230">
        <v>2021</v>
      </c>
      <c r="D12" s="230">
        <v>2022</v>
      </c>
      <c r="E12" s="230">
        <v>2023</v>
      </c>
      <c r="F12" s="230"/>
      <c r="G12" s="230"/>
      <c r="H12" s="230"/>
      <c r="I12" s="230">
        <v>2024</v>
      </c>
      <c r="J12" s="230"/>
      <c r="K12" s="231" t="s">
        <v>57</v>
      </c>
    </row>
    <row r="13" spans="1:11" ht="12.75">
      <c r="A13" s="227" t="s">
        <v>1</v>
      </c>
      <c r="B13" s="227" t="s">
        <v>2</v>
      </c>
      <c r="C13" s="230" t="s">
        <v>48</v>
      </c>
      <c r="D13" s="230">
        <v>2</v>
      </c>
      <c r="E13" s="230">
        <v>3</v>
      </c>
      <c r="F13" s="230">
        <v>4</v>
      </c>
      <c r="G13" s="230">
        <v>5</v>
      </c>
      <c r="H13" s="230">
        <v>6</v>
      </c>
      <c r="I13" s="230">
        <v>5</v>
      </c>
      <c r="J13" s="230">
        <v>6</v>
      </c>
      <c r="K13" s="229" t="s">
        <v>49</v>
      </c>
    </row>
    <row r="14" spans="1:11" ht="12.75">
      <c r="A14" s="396" t="s">
        <v>32</v>
      </c>
      <c r="B14" s="396" t="s">
        <v>0</v>
      </c>
      <c r="C14" s="232"/>
      <c r="D14" s="232"/>
      <c r="E14" s="232"/>
      <c r="F14" s="232"/>
      <c r="G14" s="232"/>
      <c r="H14" s="232"/>
      <c r="I14" s="232"/>
      <c r="J14" s="232"/>
      <c r="K14" s="233"/>
    </row>
    <row r="15" spans="1:14" ht="12.75">
      <c r="A15" s="234" t="s">
        <v>6</v>
      </c>
      <c r="B15" s="234" t="s">
        <v>7</v>
      </c>
      <c r="C15" s="234">
        <f aca="true" t="shared" si="0" ref="C15:J15">C16+C17+C18+C19</f>
        <v>7034119.22</v>
      </c>
      <c r="D15" s="234">
        <f t="shared" si="0"/>
        <v>6938687.85</v>
      </c>
      <c r="E15" s="234">
        <f t="shared" si="0"/>
        <v>7260171.470000001</v>
      </c>
      <c r="F15" s="234">
        <f t="shared" si="0"/>
        <v>963590.3499999999</v>
      </c>
      <c r="G15" s="234">
        <f aca="true" t="shared" si="1" ref="G15:G20">H15-F15</f>
        <v>58747.7300000001</v>
      </c>
      <c r="H15" s="234">
        <f>H16+H17+H18+H19</f>
        <v>1022338.08</v>
      </c>
      <c r="I15" s="234">
        <f t="shared" si="0"/>
        <v>936223.3499999999</v>
      </c>
      <c r="J15" s="234">
        <f t="shared" si="0"/>
        <v>936223.3499999999</v>
      </c>
      <c r="K15" s="235">
        <f>(H15/F15)*100</f>
        <v>106.09675366715743</v>
      </c>
      <c r="N15" s="3"/>
    </row>
    <row r="16" spans="1:14" ht="12.75">
      <c r="A16" s="236" t="s">
        <v>10</v>
      </c>
      <c r="B16" s="236" t="s">
        <v>11</v>
      </c>
      <c r="C16" s="236">
        <v>5457369.22</v>
      </c>
      <c r="D16" s="236">
        <v>5587461.18</v>
      </c>
      <c r="E16" s="236">
        <v>5986376.86</v>
      </c>
      <c r="F16" s="236">
        <v>794528.75</v>
      </c>
      <c r="G16" s="236">
        <f t="shared" si="1"/>
        <v>37369.51000000001</v>
      </c>
      <c r="H16" s="236">
        <v>831898.26</v>
      </c>
      <c r="I16" s="236">
        <v>769070.14</v>
      </c>
      <c r="J16" s="236">
        <v>769070.14</v>
      </c>
      <c r="K16" s="237">
        <f>(H16/F16)*100</f>
        <v>104.70335529079344</v>
      </c>
      <c r="N16" s="4"/>
    </row>
    <row r="17" spans="1:11" ht="12.75">
      <c r="A17" s="236" t="s">
        <v>12</v>
      </c>
      <c r="B17" s="236" t="s">
        <v>13</v>
      </c>
      <c r="C17" s="236">
        <v>87759</v>
      </c>
      <c r="D17" s="236">
        <v>151181.84</v>
      </c>
      <c r="E17" s="236">
        <v>245500</v>
      </c>
      <c r="F17" s="236">
        <v>32583.45</v>
      </c>
      <c r="G17" s="236">
        <f t="shared" si="1"/>
        <v>-18190.010000000002</v>
      </c>
      <c r="H17" s="236">
        <v>14393.44</v>
      </c>
      <c r="I17" s="236">
        <v>32583.45</v>
      </c>
      <c r="J17" s="236">
        <v>32583.45</v>
      </c>
      <c r="K17" s="237">
        <f>(H17/F17)*100</f>
        <v>44.17408224113776</v>
      </c>
    </row>
    <row r="18" spans="1:11" ht="12.75">
      <c r="A18" s="236" t="s">
        <v>14</v>
      </c>
      <c r="B18" s="236" t="s">
        <v>15</v>
      </c>
      <c r="C18" s="236">
        <v>44945</v>
      </c>
      <c r="D18" s="236">
        <v>56496.99</v>
      </c>
      <c r="E18" s="236">
        <v>54800</v>
      </c>
      <c r="F18" s="236">
        <v>7273.21</v>
      </c>
      <c r="G18" s="236">
        <f t="shared" si="1"/>
        <v>-220.92000000000007</v>
      </c>
      <c r="H18" s="236">
        <v>7052.29</v>
      </c>
      <c r="I18" s="236">
        <v>7936.83</v>
      </c>
      <c r="J18" s="236">
        <v>7936.83</v>
      </c>
      <c r="K18" s="237">
        <f>(H18/F18)*100</f>
        <v>96.96255161063684</v>
      </c>
    </row>
    <row r="19" spans="1:11" ht="12.75">
      <c r="A19" s="238">
        <v>67</v>
      </c>
      <c r="B19" s="236" t="s">
        <v>30</v>
      </c>
      <c r="C19" s="236">
        <v>1444046</v>
      </c>
      <c r="D19" s="236">
        <v>1143547.84</v>
      </c>
      <c r="E19" s="236">
        <v>973494.61</v>
      </c>
      <c r="F19" s="236">
        <v>129204.94</v>
      </c>
      <c r="G19" s="236">
        <f t="shared" si="1"/>
        <v>39789.149999999994</v>
      </c>
      <c r="H19" s="236">
        <v>168994.09</v>
      </c>
      <c r="I19" s="236">
        <v>126632.93</v>
      </c>
      <c r="J19" s="236">
        <v>126632.93</v>
      </c>
      <c r="K19" s="237">
        <f>(H19/F19)*100</f>
        <v>130.79537825720905</v>
      </c>
    </row>
    <row r="20" spans="1:11" ht="12.75">
      <c r="A20" s="239">
        <v>7</v>
      </c>
      <c r="B20" s="240" t="s">
        <v>370</v>
      </c>
      <c r="C20" s="241">
        <f>C21</f>
        <v>798</v>
      </c>
      <c r="D20" s="242">
        <f>SUM(D21)</f>
        <v>800</v>
      </c>
      <c r="E20" s="243">
        <f>SUM(E21)</f>
        <v>800</v>
      </c>
      <c r="F20" s="243">
        <f>F21</f>
        <v>106.18</v>
      </c>
      <c r="G20" s="234">
        <f t="shared" si="1"/>
        <v>0</v>
      </c>
      <c r="H20" s="243">
        <f>H21</f>
        <v>106.18</v>
      </c>
      <c r="I20" s="243">
        <f>I21</f>
        <v>106.18</v>
      </c>
      <c r="J20" s="243">
        <f>J21</f>
        <v>106.18</v>
      </c>
      <c r="K20" s="235">
        <f>(E20/D20)*100</f>
        <v>100</v>
      </c>
    </row>
    <row r="21" spans="1:11" ht="12.75">
      <c r="A21" s="238">
        <v>72</v>
      </c>
      <c r="B21" s="236" t="s">
        <v>43</v>
      </c>
      <c r="C21" s="236">
        <v>798</v>
      </c>
      <c r="D21" s="244">
        <v>800</v>
      </c>
      <c r="E21" s="245">
        <v>800</v>
      </c>
      <c r="F21" s="245">
        <v>106.18</v>
      </c>
      <c r="G21" s="245"/>
      <c r="H21" s="245">
        <v>106.18</v>
      </c>
      <c r="I21" s="245">
        <v>106.18</v>
      </c>
      <c r="J21" s="245">
        <v>106.18</v>
      </c>
      <c r="K21" s="237">
        <f>(H21/F21)*100</f>
        <v>100</v>
      </c>
    </row>
    <row r="22" spans="1:11" ht="12.75">
      <c r="A22" s="394" t="s">
        <v>46</v>
      </c>
      <c r="B22" s="394"/>
      <c r="C22" s="241">
        <f aca="true" t="shared" si="2" ref="C22:J22">C15+C20</f>
        <v>7034917.22</v>
      </c>
      <c r="D22" s="242">
        <f t="shared" si="2"/>
        <v>6939487.85</v>
      </c>
      <c r="E22" s="243">
        <f t="shared" si="2"/>
        <v>7260971.470000001</v>
      </c>
      <c r="F22" s="243">
        <f t="shared" si="2"/>
        <v>963696.5299999999</v>
      </c>
      <c r="G22" s="243"/>
      <c r="H22" s="243">
        <f>H15+H20</f>
        <v>1022444.26</v>
      </c>
      <c r="I22" s="243">
        <f t="shared" si="2"/>
        <v>936329.5299999999</v>
      </c>
      <c r="J22" s="243">
        <f t="shared" si="2"/>
        <v>936329.5299999999</v>
      </c>
      <c r="K22" s="235">
        <f>(E22/D22)*100</f>
        <v>104.6326706948554</v>
      </c>
    </row>
    <row r="23" spans="1:11" ht="12.75">
      <c r="A23" s="396" t="s">
        <v>33</v>
      </c>
      <c r="B23" s="396" t="s">
        <v>0</v>
      </c>
      <c r="C23" s="232"/>
      <c r="D23" s="232"/>
      <c r="E23" s="232"/>
      <c r="F23" s="232"/>
      <c r="G23" s="232"/>
      <c r="H23" s="232"/>
      <c r="I23" s="232"/>
      <c r="J23" s="232"/>
      <c r="K23" s="233"/>
    </row>
    <row r="24" spans="1:11" ht="12.75">
      <c r="A24" s="234" t="s">
        <v>26</v>
      </c>
      <c r="B24" s="234" t="s">
        <v>27</v>
      </c>
      <c r="C24" s="234">
        <f>SUM(C25)</f>
        <v>0</v>
      </c>
      <c r="D24" s="234">
        <f>SUM(D25)</f>
        <v>21390.22</v>
      </c>
      <c r="E24" s="234">
        <f>SUM(E25)</f>
        <v>5000</v>
      </c>
      <c r="F24" s="234">
        <f>F25</f>
        <v>663.61</v>
      </c>
      <c r="G24" s="234">
        <f>H24-F24</f>
        <v>3586.9</v>
      </c>
      <c r="H24" s="234">
        <f>H25</f>
        <v>4250.51</v>
      </c>
      <c r="I24" s="234"/>
      <c r="J24" s="234"/>
      <c r="K24" s="235">
        <f>(E24/D24)*100</f>
        <v>23.375168651841822</v>
      </c>
    </row>
    <row r="25" spans="1:11" ht="12.75">
      <c r="A25" s="236" t="s">
        <v>28</v>
      </c>
      <c r="B25" s="236" t="s">
        <v>29</v>
      </c>
      <c r="C25" s="236">
        <v>0</v>
      </c>
      <c r="D25" s="236">
        <v>21390.22</v>
      </c>
      <c r="E25" s="236">
        <v>5000</v>
      </c>
      <c r="F25" s="236">
        <v>663.61</v>
      </c>
      <c r="G25" s="236">
        <f>H25-F25</f>
        <v>3586.9</v>
      </c>
      <c r="H25" s="236">
        <v>4250.51</v>
      </c>
      <c r="I25" s="236">
        <v>0</v>
      </c>
      <c r="J25" s="236">
        <v>0</v>
      </c>
      <c r="K25" s="237">
        <f>(H25/F25)*100</f>
        <v>640.5132532662257</v>
      </c>
    </row>
    <row r="26" spans="1:11" ht="12.75">
      <c r="A26" s="247"/>
      <c r="B26" s="248" t="s">
        <v>47</v>
      </c>
      <c r="C26" s="248">
        <f>C22+C24</f>
        <v>7034917.22</v>
      </c>
      <c r="D26" s="249">
        <f>D15+D20+D24</f>
        <v>6960878.069999999</v>
      </c>
      <c r="E26" s="250">
        <f>E22+E24</f>
        <v>7265971.470000001</v>
      </c>
      <c r="F26" s="250">
        <f>F22+F24</f>
        <v>964360.1399999999</v>
      </c>
      <c r="G26" s="250">
        <f>H26-F26</f>
        <v>62334.63000000012</v>
      </c>
      <c r="H26" s="250">
        <f>H22+H24</f>
        <v>1026694.77</v>
      </c>
      <c r="I26" s="250">
        <f>I22+I24</f>
        <v>936329.5299999999</v>
      </c>
      <c r="J26" s="250">
        <f>J22+J24</f>
        <v>936329.5299999999</v>
      </c>
      <c r="K26" s="251">
        <f>(H26/F26)*100</f>
        <v>106.46383310699674</v>
      </c>
    </row>
    <row r="27" spans="1:11" ht="12.75">
      <c r="A27" s="395" t="s">
        <v>31</v>
      </c>
      <c r="B27" s="395"/>
      <c r="C27" s="252"/>
      <c r="D27" s="253"/>
      <c r="E27" s="254"/>
      <c r="F27" s="254"/>
      <c r="G27" s="254"/>
      <c r="H27" s="254"/>
      <c r="I27" s="254"/>
      <c r="J27" s="254"/>
      <c r="K27" s="255"/>
    </row>
    <row r="28" spans="1:11" ht="12.75">
      <c r="A28" s="234" t="s">
        <v>4</v>
      </c>
      <c r="B28" s="234" t="s">
        <v>8</v>
      </c>
      <c r="C28" s="234">
        <f>SUM(C29+C30+C31+C32)</f>
        <v>6938511</v>
      </c>
      <c r="D28" s="234">
        <f>D29+D30+D31+D32</f>
        <v>6696634.819999999</v>
      </c>
      <c r="E28" s="234">
        <f>SUM(E29+E30+E31+E32)</f>
        <v>7027112.930000001</v>
      </c>
      <c r="F28" s="234">
        <f>F29+F30+F31+F32</f>
        <v>932658.16</v>
      </c>
      <c r="G28" s="234">
        <f aca="true" t="shared" si="3" ref="G28:G34">H28-F28</f>
        <v>60078.03000000003</v>
      </c>
      <c r="H28" s="234">
        <f>H29+H30+H31+H32+H33</f>
        <v>992736.1900000001</v>
      </c>
      <c r="I28" s="234">
        <f>I29+I30+I31+I32</f>
        <v>917642.1599999999</v>
      </c>
      <c r="J28" s="234">
        <f>J29+J30+J31+J32</f>
        <v>917642.1599999999</v>
      </c>
      <c r="K28" s="235">
        <f>(E28/D28)*100</f>
        <v>104.9349877794292</v>
      </c>
    </row>
    <row r="29" spans="1:11" ht="12.75">
      <c r="A29" s="236" t="s">
        <v>16</v>
      </c>
      <c r="B29" s="236" t="s">
        <v>17</v>
      </c>
      <c r="C29" s="236">
        <v>4930859</v>
      </c>
      <c r="D29" s="236">
        <v>4911533.83</v>
      </c>
      <c r="E29" s="236">
        <v>5182463.98</v>
      </c>
      <c r="F29" s="236">
        <v>687831.18</v>
      </c>
      <c r="G29" s="236">
        <f t="shared" si="3"/>
        <v>28885.23999999999</v>
      </c>
      <c r="H29" s="236">
        <v>716716.42</v>
      </c>
      <c r="I29" s="236">
        <v>676100.38</v>
      </c>
      <c r="J29" s="236">
        <v>676100.38</v>
      </c>
      <c r="K29" s="237">
        <f>(H29/F29)*100</f>
        <v>104.19946650281251</v>
      </c>
    </row>
    <row r="30" spans="1:11" ht="12.75">
      <c r="A30" s="236" t="s">
        <v>18</v>
      </c>
      <c r="B30" s="236" t="s">
        <v>19</v>
      </c>
      <c r="C30" s="236">
        <v>1389872</v>
      </c>
      <c r="D30" s="236">
        <v>1346813.44</v>
      </c>
      <c r="E30" s="236">
        <v>1408060.63</v>
      </c>
      <c r="F30" s="236">
        <v>186881.76</v>
      </c>
      <c r="G30" s="236">
        <f t="shared" si="3"/>
        <v>32236.169999999984</v>
      </c>
      <c r="H30" s="236">
        <v>219117.93</v>
      </c>
      <c r="I30" s="236">
        <v>183596.56</v>
      </c>
      <c r="J30" s="236">
        <v>183596.56</v>
      </c>
      <c r="K30" s="237">
        <f>(H30/F30)*100</f>
        <v>117.24950043278702</v>
      </c>
    </row>
    <row r="31" spans="1:11" ht="12.75">
      <c r="A31" s="256">
        <v>34</v>
      </c>
      <c r="B31" s="236" t="s">
        <v>36</v>
      </c>
      <c r="C31" s="236">
        <v>46703</v>
      </c>
      <c r="D31" s="257">
        <v>5000</v>
      </c>
      <c r="E31" s="257">
        <v>5000</v>
      </c>
      <c r="F31" s="257">
        <v>663.61</v>
      </c>
      <c r="G31" s="236">
        <f t="shared" si="3"/>
        <v>0</v>
      </c>
      <c r="H31" s="257">
        <v>663.61</v>
      </c>
      <c r="I31" s="257">
        <v>663.61</v>
      </c>
      <c r="J31" s="257">
        <v>663.61</v>
      </c>
      <c r="K31" s="237">
        <f>(H31/F31)*100</f>
        <v>100</v>
      </c>
    </row>
    <row r="32" spans="1:11" ht="12.75">
      <c r="A32" s="238">
        <v>37</v>
      </c>
      <c r="B32" s="236" t="s">
        <v>37</v>
      </c>
      <c r="C32" s="236">
        <v>571077</v>
      </c>
      <c r="D32" s="257">
        <v>433287.55</v>
      </c>
      <c r="E32" s="257">
        <v>431588.32</v>
      </c>
      <c r="F32" s="257">
        <v>57281.61</v>
      </c>
      <c r="G32" s="236">
        <f t="shared" si="3"/>
        <v>-1453.699999999997</v>
      </c>
      <c r="H32" s="257">
        <v>55827.91</v>
      </c>
      <c r="I32" s="257">
        <v>57281.61</v>
      </c>
      <c r="J32" s="257">
        <v>57281.61</v>
      </c>
      <c r="K32" s="237">
        <f>(H32/F32)*100</f>
        <v>97.46218725346583</v>
      </c>
    </row>
    <row r="33" spans="1:11" ht="12.75">
      <c r="A33" s="238">
        <v>38</v>
      </c>
      <c r="B33" s="236" t="s">
        <v>369</v>
      </c>
      <c r="C33" s="236"/>
      <c r="D33" s="257"/>
      <c r="E33" s="257"/>
      <c r="F33" s="257"/>
      <c r="G33" s="236">
        <f t="shared" si="3"/>
        <v>410.32</v>
      </c>
      <c r="H33" s="257">
        <v>410.32</v>
      </c>
      <c r="I33" s="257"/>
      <c r="J33" s="257"/>
      <c r="K33" s="237"/>
    </row>
    <row r="34" spans="1:11" ht="12.75">
      <c r="A34" s="234" t="s">
        <v>5</v>
      </c>
      <c r="B34" s="234" t="s">
        <v>9</v>
      </c>
      <c r="C34" s="234">
        <f>SUM(C35+C36+C37)</f>
        <v>75016</v>
      </c>
      <c r="D34" s="234">
        <f>SUM(D35+D36+D37)</f>
        <v>264243.25</v>
      </c>
      <c r="E34" s="234">
        <f>SUM(E35+E36+E37)</f>
        <v>238858.54</v>
      </c>
      <c r="F34" s="234">
        <f>F36</f>
        <v>31701.98</v>
      </c>
      <c r="G34" s="234">
        <f t="shared" si="3"/>
        <v>2256.600000000002</v>
      </c>
      <c r="H34" s="234">
        <f>H36</f>
        <v>33958.58</v>
      </c>
      <c r="I34" s="234">
        <f>I35+I36</f>
        <v>18687.37</v>
      </c>
      <c r="J34" s="234">
        <f>J36</f>
        <v>18687.37</v>
      </c>
      <c r="K34" s="235">
        <f>(E34/D34)*100</f>
        <v>90.39343105263805</v>
      </c>
    </row>
    <row r="35" spans="1:11" ht="12.75">
      <c r="A35" s="236" t="s">
        <v>20</v>
      </c>
      <c r="B35" s="236" t="s">
        <v>21</v>
      </c>
      <c r="C35" s="236">
        <v>12490</v>
      </c>
      <c r="D35" s="236">
        <v>9500</v>
      </c>
      <c r="E35" s="236">
        <v>0</v>
      </c>
      <c r="F35" s="236"/>
      <c r="G35" s="236"/>
      <c r="H35" s="236"/>
      <c r="I35" s="236">
        <v>0</v>
      </c>
      <c r="J35" s="236">
        <v>0</v>
      </c>
      <c r="K35" s="246">
        <v>0</v>
      </c>
    </row>
    <row r="36" spans="1:11" ht="12.75">
      <c r="A36" s="236" t="s">
        <v>22</v>
      </c>
      <c r="B36" s="236" t="s">
        <v>23</v>
      </c>
      <c r="C36" s="236">
        <v>62526</v>
      </c>
      <c r="D36" s="236">
        <v>254743.25</v>
      </c>
      <c r="E36" s="236">
        <v>238858.54</v>
      </c>
      <c r="F36" s="236">
        <v>31701.98</v>
      </c>
      <c r="G36" s="236">
        <f>H36-F36</f>
        <v>2256.600000000002</v>
      </c>
      <c r="H36" s="236">
        <v>33958.58</v>
      </c>
      <c r="I36" s="236">
        <v>18687.37</v>
      </c>
      <c r="J36" s="236">
        <v>18687.37</v>
      </c>
      <c r="K36" s="237">
        <f>(H36/F36)*100</f>
        <v>107.11816738260514</v>
      </c>
    </row>
    <row r="37" spans="1:11" ht="12.75">
      <c r="A37" s="236" t="s">
        <v>24</v>
      </c>
      <c r="B37" s="236" t="s">
        <v>25</v>
      </c>
      <c r="C37" s="236">
        <v>0</v>
      </c>
      <c r="D37" s="236">
        <v>0</v>
      </c>
      <c r="E37" s="236">
        <v>0</v>
      </c>
      <c r="F37" s="236"/>
      <c r="G37" s="236"/>
      <c r="H37" s="236"/>
      <c r="I37" s="236">
        <v>0</v>
      </c>
      <c r="J37" s="236">
        <v>0</v>
      </c>
      <c r="K37" s="258">
        <v>0</v>
      </c>
    </row>
    <row r="38" spans="1:11" ht="12.75">
      <c r="A38" s="259"/>
      <c r="B38" s="259" t="s">
        <v>50</v>
      </c>
      <c r="C38" s="236">
        <f>SUM(C28+C34)</f>
        <v>7013527</v>
      </c>
      <c r="D38" s="260">
        <f>SUM(D28+D34)</f>
        <v>6960878.069999999</v>
      </c>
      <c r="E38" s="260">
        <f>E28+E34</f>
        <v>7265971.470000001</v>
      </c>
      <c r="F38" s="260">
        <f>F28+F34</f>
        <v>964360.14</v>
      </c>
      <c r="G38" s="236">
        <f>H38-F38</f>
        <v>62334.630000000005</v>
      </c>
      <c r="H38" s="260">
        <f>H28+H34</f>
        <v>1026694.77</v>
      </c>
      <c r="I38" s="260">
        <f>I28+I34</f>
        <v>936329.5299999999</v>
      </c>
      <c r="J38" s="260">
        <f>J28+J34</f>
        <v>936329.5299999999</v>
      </c>
      <c r="K38" s="237">
        <f>(H38/F38)*100</f>
        <v>106.46383310699672</v>
      </c>
    </row>
    <row r="40" spans="1:11" ht="12.75">
      <c r="A40" s="392" t="s">
        <v>377</v>
      </c>
      <c r="B40" s="392"/>
      <c r="E40" s="397" t="s">
        <v>35</v>
      </c>
      <c r="F40" s="397"/>
      <c r="G40" s="397"/>
      <c r="H40" s="397"/>
      <c r="I40" s="397"/>
      <c r="J40" s="397"/>
      <c r="K40" s="398"/>
    </row>
    <row r="41" spans="1:2" ht="12.75">
      <c r="A41" s="392" t="s">
        <v>390</v>
      </c>
      <c r="B41" s="392"/>
    </row>
    <row r="42" spans="1:11" ht="12.75">
      <c r="A42" s="393" t="s">
        <v>399</v>
      </c>
      <c r="B42" s="393"/>
      <c r="E42" s="397" t="s">
        <v>45</v>
      </c>
      <c r="F42" s="397"/>
      <c r="G42" s="397"/>
      <c r="H42" s="397"/>
      <c r="I42" s="397"/>
      <c r="J42" s="397"/>
      <c r="K42" s="398"/>
    </row>
    <row r="45" spans="2:3" ht="12.75">
      <c r="B45" s="392"/>
      <c r="C45" s="392"/>
    </row>
    <row r="46" spans="2:3" ht="12.75">
      <c r="B46" s="392"/>
      <c r="C46" s="392"/>
    </row>
    <row r="47" spans="2:3" ht="12.75">
      <c r="B47" s="393"/>
      <c r="C47" s="393"/>
    </row>
  </sheetData>
  <sheetProtection/>
  <mergeCells count="17">
    <mergeCell ref="E42:K42"/>
    <mergeCell ref="A14:B14"/>
    <mergeCell ref="A1:B1"/>
    <mergeCell ref="A2:B2"/>
    <mergeCell ref="A3:B3"/>
    <mergeCell ref="A4:B4"/>
    <mergeCell ref="A42:B42"/>
    <mergeCell ref="B6:J6"/>
    <mergeCell ref="E40:K40"/>
    <mergeCell ref="B46:C46"/>
    <mergeCell ref="B47:C47"/>
    <mergeCell ref="A22:B22"/>
    <mergeCell ref="A41:B41"/>
    <mergeCell ref="A27:B27"/>
    <mergeCell ref="A23:B23"/>
    <mergeCell ref="A40:B40"/>
    <mergeCell ref="B45:C45"/>
  </mergeCells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3"/>
  <sheetViews>
    <sheetView zoomScalePageLayoutView="0" workbookViewId="0" topLeftCell="A285">
      <selection activeCell="G303" sqref="G303"/>
    </sheetView>
  </sheetViews>
  <sheetFormatPr defaultColWidth="9.140625" defaultRowHeight="12.75"/>
  <cols>
    <col min="1" max="2" width="13.28125" style="0" customWidth="1"/>
    <col min="3" max="3" width="24.421875" style="0" customWidth="1"/>
    <col min="4" max="4" width="11.57421875" style="0" hidden="1" customWidth="1"/>
    <col min="5" max="5" width="10.28125" style="0" hidden="1" customWidth="1"/>
    <col min="6" max="6" width="12.00390625" style="0" customWidth="1"/>
    <col min="7" max="7" width="13.7109375" style="0" customWidth="1"/>
    <col min="8" max="8" width="12.7109375" style="0" customWidth="1"/>
    <col min="9" max="9" width="13.7109375" style="0" customWidth="1"/>
    <col min="10" max="10" width="11.421875" style="0" customWidth="1"/>
    <col min="11" max="11" width="11.140625" style="0" customWidth="1"/>
    <col min="12" max="12" width="7.00390625" style="0" customWidth="1"/>
  </cols>
  <sheetData>
    <row r="1" spans="1:3" ht="18.75">
      <c r="A1" s="15" t="s">
        <v>59</v>
      </c>
      <c r="B1" s="15"/>
      <c r="C1" s="15"/>
    </row>
    <row r="2" spans="1:3" ht="18.75">
      <c r="A2" s="15" t="s">
        <v>264</v>
      </c>
      <c r="B2" s="15"/>
      <c r="C2" s="15"/>
    </row>
    <row r="3" spans="1:3" ht="18.75">
      <c r="A3" s="15"/>
      <c r="B3" s="15"/>
      <c r="C3" s="15"/>
    </row>
    <row r="4" spans="1:3" ht="18.75">
      <c r="A4" s="354" t="s">
        <v>60</v>
      </c>
      <c r="B4" s="355" t="s">
        <v>387</v>
      </c>
      <c r="C4" s="16"/>
    </row>
    <row r="5" spans="1:3" ht="18.75">
      <c r="A5" s="354" t="s">
        <v>61</v>
      </c>
      <c r="B5" s="355" t="s">
        <v>391</v>
      </c>
      <c r="C5" s="16"/>
    </row>
    <row r="6" spans="1:3" ht="21">
      <c r="A6" s="15"/>
      <c r="B6" s="15"/>
      <c r="C6" s="17"/>
    </row>
    <row r="7" spans="2:21" ht="26.25">
      <c r="B7" s="15"/>
      <c r="C7" s="17" t="s">
        <v>62</v>
      </c>
      <c r="D7" s="18"/>
      <c r="E7" s="18"/>
      <c r="F7" s="18"/>
      <c r="G7" s="18"/>
      <c r="H7" s="18"/>
      <c r="I7" s="18"/>
      <c r="J7" s="19"/>
      <c r="K7" s="19"/>
      <c r="L7" s="19"/>
      <c r="M7" s="20"/>
      <c r="S7" s="15"/>
      <c r="T7" s="15"/>
      <c r="U7" s="15"/>
    </row>
    <row r="8" spans="3:21" ht="21">
      <c r="C8" s="17" t="s">
        <v>63</v>
      </c>
      <c r="D8" s="14"/>
      <c r="E8" s="14"/>
      <c r="F8" s="14"/>
      <c r="G8" s="14"/>
      <c r="H8" s="14"/>
      <c r="I8" s="14"/>
      <c r="J8" s="14"/>
      <c r="K8" s="14"/>
      <c r="L8" s="14"/>
      <c r="S8" s="15"/>
      <c r="T8" s="15"/>
      <c r="U8" s="15"/>
    </row>
    <row r="9" spans="3:12" ht="21">
      <c r="C9" s="17"/>
      <c r="D9" s="14"/>
      <c r="E9" s="14"/>
      <c r="F9" s="14"/>
      <c r="G9" s="14"/>
      <c r="H9" s="14"/>
      <c r="I9" s="14"/>
      <c r="J9" s="14"/>
      <c r="K9" s="14"/>
      <c r="L9" s="14"/>
    </row>
    <row r="10" spans="1:2" ht="13.5" thickBot="1">
      <c r="A10" s="406" t="s">
        <v>64</v>
      </c>
      <c r="B10" s="406"/>
    </row>
    <row r="11" spans="1:12" ht="19.5" thickBot="1">
      <c r="A11" s="21"/>
      <c r="B11" s="361" t="s">
        <v>394</v>
      </c>
      <c r="C11" s="22"/>
      <c r="D11" s="22"/>
      <c r="E11" s="22"/>
      <c r="F11" s="22"/>
      <c r="G11" s="22"/>
      <c r="H11" s="22"/>
      <c r="I11" s="22"/>
      <c r="J11" s="22"/>
      <c r="K11" s="23"/>
      <c r="L11" s="24"/>
    </row>
    <row r="12" spans="1:12" ht="38.25">
      <c r="A12" s="45" t="s">
        <v>65</v>
      </c>
      <c r="B12" s="46" t="s">
        <v>66</v>
      </c>
      <c r="C12" s="47" t="s">
        <v>67</v>
      </c>
      <c r="D12" s="48" t="s">
        <v>68</v>
      </c>
      <c r="E12" s="48" t="s">
        <v>69</v>
      </c>
      <c r="F12" s="49" t="s">
        <v>70</v>
      </c>
      <c r="G12" s="49" t="s">
        <v>71</v>
      </c>
      <c r="H12" s="49" t="s">
        <v>332</v>
      </c>
      <c r="I12" s="49" t="s">
        <v>333</v>
      </c>
      <c r="J12" s="49" t="s">
        <v>72</v>
      </c>
      <c r="K12" s="49" t="s">
        <v>73</v>
      </c>
      <c r="L12" s="48" t="s">
        <v>74</v>
      </c>
    </row>
    <row r="13" spans="1:12" ht="12.75">
      <c r="A13" s="45"/>
      <c r="B13" s="46"/>
      <c r="C13" s="47"/>
      <c r="D13" s="48" t="s">
        <v>48</v>
      </c>
      <c r="E13" s="48" t="s">
        <v>75</v>
      </c>
      <c r="F13" s="49">
        <v>1</v>
      </c>
      <c r="G13" s="49">
        <v>2</v>
      </c>
      <c r="H13" s="49">
        <v>3</v>
      </c>
      <c r="I13" s="49">
        <v>4</v>
      </c>
      <c r="J13" s="49">
        <v>5</v>
      </c>
      <c r="K13" s="49">
        <v>6</v>
      </c>
      <c r="L13" s="48">
        <v>7</v>
      </c>
    </row>
    <row r="14" spans="1:12" ht="12.75">
      <c r="A14" s="50" t="s">
        <v>267</v>
      </c>
      <c r="B14" s="51">
        <v>912</v>
      </c>
      <c r="C14" s="52" t="s">
        <v>38</v>
      </c>
      <c r="D14" s="52"/>
      <c r="E14" s="52"/>
      <c r="F14" s="53"/>
      <c r="G14" s="53"/>
      <c r="H14" s="53"/>
      <c r="I14" s="53"/>
      <c r="J14" s="54"/>
      <c r="K14" s="54"/>
      <c r="L14" s="55"/>
    </row>
    <row r="15" spans="1:12" ht="12.75">
      <c r="A15" s="50" t="s">
        <v>79</v>
      </c>
      <c r="B15" s="51">
        <v>50003</v>
      </c>
      <c r="C15" s="52" t="s">
        <v>34</v>
      </c>
      <c r="D15" s="52"/>
      <c r="E15" s="52"/>
      <c r="F15" s="53"/>
      <c r="G15" s="53"/>
      <c r="H15" s="53"/>
      <c r="I15" s="53"/>
      <c r="J15" s="54"/>
      <c r="K15" s="54"/>
      <c r="L15" s="55"/>
    </row>
    <row r="16" spans="1:12" ht="12.75">
      <c r="A16" s="50" t="s">
        <v>80</v>
      </c>
      <c r="B16" s="51" t="s">
        <v>81</v>
      </c>
      <c r="C16" s="52"/>
      <c r="D16" s="52"/>
      <c r="E16" s="52"/>
      <c r="F16" s="53"/>
      <c r="G16" s="53"/>
      <c r="H16" s="221">
        <f>H18+H61+H67+H183+H212+H221+H237+H279+H289</f>
        <v>62334.61999999994</v>
      </c>
      <c r="I16" s="53"/>
      <c r="J16" s="54"/>
      <c r="K16" s="54"/>
      <c r="L16" s="55"/>
    </row>
    <row r="17" spans="1:12" ht="12.75">
      <c r="A17" s="56"/>
      <c r="B17" s="407" t="s">
        <v>82</v>
      </c>
      <c r="C17" s="408"/>
      <c r="D17" s="57">
        <f>D18+D61+D67+D183+D212+D221+D237+D279</f>
        <v>7013527.000000001</v>
      </c>
      <c r="E17" s="57">
        <f>E18+E61+E183+E212+E221+E237+E279+E289+E67</f>
        <v>6960168.590000001</v>
      </c>
      <c r="F17" s="58">
        <f>F18+F61+F67+F183+F237+F289</f>
        <v>7265971.47</v>
      </c>
      <c r="G17" s="59">
        <f>G18+G61+G67+G183+G237+G289</f>
        <v>964360.15</v>
      </c>
      <c r="H17" s="59">
        <f>I17-G17</f>
        <v>62334.61999999988</v>
      </c>
      <c r="I17" s="59">
        <f>I18+I61+I67+I183+I237+I289+I212</f>
        <v>1026694.7699999999</v>
      </c>
      <c r="J17" s="60">
        <v>936329.53</v>
      </c>
      <c r="K17" s="61">
        <v>936329.53</v>
      </c>
      <c r="L17" s="62">
        <v>106.04</v>
      </c>
    </row>
    <row r="18" spans="1:12" ht="12.75">
      <c r="A18" s="63">
        <v>2101</v>
      </c>
      <c r="B18" s="64" t="s">
        <v>83</v>
      </c>
      <c r="C18" s="65"/>
      <c r="D18" s="66">
        <f aca="true" t="shared" si="0" ref="D18:K18">D19+D24+D31+D52</f>
        <v>5606576.99</v>
      </c>
      <c r="E18" s="66">
        <f t="shared" si="0"/>
        <v>5439757.55</v>
      </c>
      <c r="F18" s="67">
        <f t="shared" si="0"/>
        <v>5867949.26</v>
      </c>
      <c r="G18" s="68">
        <f t="shared" si="0"/>
        <v>778810.71</v>
      </c>
      <c r="H18" s="68">
        <f>I18-G18</f>
        <v>19527.699999999953</v>
      </c>
      <c r="I18" s="68">
        <f t="shared" si="0"/>
        <v>798338.4099999999</v>
      </c>
      <c r="J18" s="69">
        <f t="shared" si="0"/>
        <v>778810.71</v>
      </c>
      <c r="K18" s="69">
        <f t="shared" si="0"/>
        <v>778810.71</v>
      </c>
      <c r="L18" s="70">
        <f>(I18/G18)*100</f>
        <v>102.5073743528771</v>
      </c>
    </row>
    <row r="19" spans="1:12" ht="12.75">
      <c r="A19" s="71" t="s">
        <v>84</v>
      </c>
      <c r="B19" s="72" t="s">
        <v>85</v>
      </c>
      <c r="C19" s="73"/>
      <c r="D19" s="74">
        <f aca="true" t="shared" si="1" ref="D19:K19">D21</f>
        <v>162360</v>
      </c>
      <c r="E19" s="74">
        <f t="shared" si="1"/>
        <v>162360</v>
      </c>
      <c r="F19" s="75">
        <f t="shared" si="1"/>
        <v>162360.94</v>
      </c>
      <c r="G19" s="76">
        <f t="shared" si="1"/>
        <v>21549</v>
      </c>
      <c r="H19" s="76">
        <f>I19-G19</f>
        <v>1371.8400000000001</v>
      </c>
      <c r="I19" s="76">
        <f t="shared" si="1"/>
        <v>22920.84</v>
      </c>
      <c r="J19" s="77">
        <f t="shared" si="1"/>
        <v>21549</v>
      </c>
      <c r="K19" s="223">
        <f t="shared" si="1"/>
        <v>21549</v>
      </c>
      <c r="L19" s="219">
        <f>(I19/G19)*100</f>
        <v>106.36614228038424</v>
      </c>
    </row>
    <row r="20" spans="1:12" ht="12.75">
      <c r="A20" s="80"/>
      <c r="B20" s="81" t="s">
        <v>86</v>
      </c>
      <c r="C20" s="82"/>
      <c r="D20" s="83"/>
      <c r="E20" s="83"/>
      <c r="F20" s="84"/>
      <c r="G20" s="84"/>
      <c r="H20" s="84"/>
      <c r="I20" s="84"/>
      <c r="J20" s="85"/>
      <c r="K20" s="85"/>
      <c r="L20" s="86"/>
    </row>
    <row r="21" spans="1:12" ht="12.75">
      <c r="A21" s="87"/>
      <c r="B21" s="88">
        <v>3</v>
      </c>
      <c r="C21" s="89" t="s">
        <v>87</v>
      </c>
      <c r="D21" s="90">
        <f aca="true" t="shared" si="2" ref="D21:K21">D22+D23</f>
        <v>162360</v>
      </c>
      <c r="E21" s="90">
        <f t="shared" si="2"/>
        <v>162360</v>
      </c>
      <c r="F21" s="91">
        <f t="shared" si="2"/>
        <v>162360.94</v>
      </c>
      <c r="G21" s="92">
        <f t="shared" si="2"/>
        <v>21549</v>
      </c>
      <c r="H21" s="92">
        <f>H22</f>
        <v>1371.8400000000001</v>
      </c>
      <c r="I21" s="92">
        <f t="shared" si="2"/>
        <v>22920.84</v>
      </c>
      <c r="J21" s="93">
        <f t="shared" si="2"/>
        <v>21549</v>
      </c>
      <c r="K21" s="93">
        <f t="shared" si="2"/>
        <v>21549</v>
      </c>
      <c r="L21" s="94">
        <f aca="true" t="shared" si="3" ref="L21:L27">(I21/G21)*100</f>
        <v>106.36614228038424</v>
      </c>
    </row>
    <row r="22" spans="1:12" ht="12.75">
      <c r="A22" s="87"/>
      <c r="B22" s="88">
        <v>32</v>
      </c>
      <c r="C22" s="95" t="s">
        <v>88</v>
      </c>
      <c r="D22" s="96">
        <v>158860</v>
      </c>
      <c r="E22" s="96">
        <v>158360</v>
      </c>
      <c r="F22" s="97">
        <v>158360.94</v>
      </c>
      <c r="G22" s="98">
        <f>ROUND(F22/7.5345,2)</f>
        <v>21018.11</v>
      </c>
      <c r="H22" s="200">
        <f>I22-G22</f>
        <v>1371.8400000000001</v>
      </c>
      <c r="I22" s="204">
        <v>22389.95</v>
      </c>
      <c r="J22" s="99">
        <v>21018.11</v>
      </c>
      <c r="K22" s="99">
        <v>21018.11</v>
      </c>
      <c r="L22" s="100">
        <f t="shared" si="3"/>
        <v>106.52694271749459</v>
      </c>
    </row>
    <row r="23" spans="1:12" ht="12.75">
      <c r="A23" s="87"/>
      <c r="B23" s="88">
        <v>34</v>
      </c>
      <c r="C23" s="89" t="s">
        <v>36</v>
      </c>
      <c r="D23" s="100">
        <v>3500</v>
      </c>
      <c r="E23" s="100">
        <v>4000</v>
      </c>
      <c r="F23" s="99">
        <v>4000</v>
      </c>
      <c r="G23" s="98">
        <f>ROUND(F23/7.5345,2)</f>
        <v>530.89</v>
      </c>
      <c r="H23" s="200"/>
      <c r="I23" s="103">
        <v>530.89</v>
      </c>
      <c r="J23" s="99">
        <v>530.89</v>
      </c>
      <c r="K23" s="99">
        <v>530.89</v>
      </c>
      <c r="L23" s="100">
        <f t="shared" si="3"/>
        <v>100</v>
      </c>
    </row>
    <row r="24" spans="1:12" ht="12.75">
      <c r="A24" s="71" t="s">
        <v>89</v>
      </c>
      <c r="B24" s="72" t="s">
        <v>90</v>
      </c>
      <c r="C24" s="73"/>
      <c r="D24" s="101">
        <f aca="true" t="shared" si="4" ref="D24:K24">D25</f>
        <v>504366.91</v>
      </c>
      <c r="E24" s="101">
        <f t="shared" si="4"/>
        <v>446787.55</v>
      </c>
      <c r="F24" s="77">
        <f t="shared" si="4"/>
        <v>446788.32</v>
      </c>
      <c r="G24" s="76">
        <f t="shared" si="4"/>
        <v>59299</v>
      </c>
      <c r="H24" s="76">
        <f>I24-G24</f>
        <v>-2113.7000000000044</v>
      </c>
      <c r="I24" s="76">
        <f>I25+I29</f>
        <v>57185.299999999996</v>
      </c>
      <c r="J24" s="77">
        <f t="shared" si="4"/>
        <v>59299</v>
      </c>
      <c r="K24" s="77">
        <f t="shared" si="4"/>
        <v>59299</v>
      </c>
      <c r="L24" s="219">
        <f t="shared" si="3"/>
        <v>96.43552167827451</v>
      </c>
    </row>
    <row r="25" spans="1:12" ht="12.75">
      <c r="A25" s="87"/>
      <c r="B25" s="88">
        <v>3</v>
      </c>
      <c r="C25" s="89" t="s">
        <v>87</v>
      </c>
      <c r="D25" s="94">
        <f aca="true" t="shared" si="5" ref="D25:K25">D26+D27</f>
        <v>504366.91</v>
      </c>
      <c r="E25" s="94">
        <f t="shared" si="5"/>
        <v>446787.55</v>
      </c>
      <c r="F25" s="93">
        <f t="shared" si="5"/>
        <v>446788.32</v>
      </c>
      <c r="G25" s="92">
        <f t="shared" si="5"/>
        <v>59299</v>
      </c>
      <c r="H25" s="92">
        <f>H27</f>
        <v>-2147.1500000000015</v>
      </c>
      <c r="I25" s="92">
        <f t="shared" si="5"/>
        <v>57151.85</v>
      </c>
      <c r="J25" s="93">
        <f t="shared" si="5"/>
        <v>59299</v>
      </c>
      <c r="K25" s="93">
        <f t="shared" si="5"/>
        <v>59299</v>
      </c>
      <c r="L25" s="100">
        <f t="shared" si="3"/>
        <v>96.37911263259078</v>
      </c>
    </row>
    <row r="26" spans="1:12" ht="12.75">
      <c r="A26" s="87"/>
      <c r="B26" s="88">
        <v>32</v>
      </c>
      <c r="C26" s="89" t="s">
        <v>88</v>
      </c>
      <c r="D26" s="100">
        <v>7500</v>
      </c>
      <c r="E26" s="100">
        <v>19200</v>
      </c>
      <c r="F26" s="99">
        <v>19200</v>
      </c>
      <c r="G26" s="98">
        <f>ROUND(F26/7.5345,2)</f>
        <v>2548.28</v>
      </c>
      <c r="H26" s="200"/>
      <c r="I26" s="200">
        <v>2548.28</v>
      </c>
      <c r="J26" s="99">
        <v>2548.28</v>
      </c>
      <c r="K26" s="99">
        <v>2548.28</v>
      </c>
      <c r="L26" s="100">
        <f t="shared" si="3"/>
        <v>100</v>
      </c>
    </row>
    <row r="27" spans="1:12" ht="12.75">
      <c r="A27" s="87"/>
      <c r="B27" s="88">
        <v>37</v>
      </c>
      <c r="C27" s="89" t="s">
        <v>91</v>
      </c>
      <c r="D27" s="100">
        <v>496866.91</v>
      </c>
      <c r="E27" s="100">
        <v>427587.55</v>
      </c>
      <c r="F27" s="99">
        <v>427588.32</v>
      </c>
      <c r="G27" s="98">
        <f>ROUND(F27/7.5345,2)</f>
        <v>56750.72</v>
      </c>
      <c r="H27" s="200">
        <f>I27-G27</f>
        <v>-2147.1500000000015</v>
      </c>
      <c r="I27" s="200">
        <v>54603.57</v>
      </c>
      <c r="J27" s="99">
        <v>56750.72</v>
      </c>
      <c r="K27" s="99">
        <v>56750.72</v>
      </c>
      <c r="L27" s="100">
        <f t="shared" si="3"/>
        <v>96.21652377273804</v>
      </c>
    </row>
    <row r="28" spans="1:12" ht="12.75">
      <c r="A28" s="80"/>
      <c r="B28" s="81" t="s">
        <v>348</v>
      </c>
      <c r="C28" s="82"/>
      <c r="D28" s="83"/>
      <c r="E28" s="83"/>
      <c r="F28" s="84"/>
      <c r="G28" s="84"/>
      <c r="H28" s="84"/>
      <c r="I28" s="84"/>
      <c r="J28" s="85"/>
      <c r="K28" s="85"/>
      <c r="L28" s="86"/>
    </row>
    <row r="29" spans="1:12" ht="12.75">
      <c r="A29" s="87"/>
      <c r="B29" s="88">
        <v>9</v>
      </c>
      <c r="C29" s="89" t="s">
        <v>313</v>
      </c>
      <c r="D29" s="100"/>
      <c r="E29" s="100"/>
      <c r="F29" s="99"/>
      <c r="G29" s="200"/>
      <c r="H29" s="200">
        <f>H30</f>
        <v>33.45</v>
      </c>
      <c r="I29" s="200">
        <f>I30</f>
        <v>33.45</v>
      </c>
      <c r="J29" s="99"/>
      <c r="K29" s="99"/>
      <c r="L29" s="100"/>
    </row>
    <row r="30" spans="1:12" ht="12.75">
      <c r="A30" s="87"/>
      <c r="B30" s="88">
        <v>92</v>
      </c>
      <c r="C30" s="89" t="s">
        <v>349</v>
      </c>
      <c r="D30" s="100"/>
      <c r="E30" s="100"/>
      <c r="F30" s="99"/>
      <c r="G30" s="200"/>
      <c r="H30" s="200">
        <f>I30-G30</f>
        <v>33.45</v>
      </c>
      <c r="I30" s="200">
        <v>33.45</v>
      </c>
      <c r="J30" s="99"/>
      <c r="K30" s="99"/>
      <c r="L30" s="100"/>
    </row>
    <row r="31" spans="1:12" ht="12.75">
      <c r="A31" s="71" t="s">
        <v>92</v>
      </c>
      <c r="B31" s="72" t="s">
        <v>93</v>
      </c>
      <c r="C31" s="73"/>
      <c r="D31" s="101">
        <f>D33+D41+D44</f>
        <v>6969.57</v>
      </c>
      <c r="E31" s="101">
        <f>E33+E41+E44+E50</f>
        <v>29300</v>
      </c>
      <c r="F31" s="77">
        <f>F33+F41+F44+F50</f>
        <v>29300</v>
      </c>
      <c r="G31" s="76">
        <v>3888.78</v>
      </c>
      <c r="H31" s="76">
        <f>I31-G31</f>
        <v>1.8299999999994725</v>
      </c>
      <c r="I31" s="76">
        <f>I33+I41+I44+I38+I47</f>
        <v>3890.6099999999997</v>
      </c>
      <c r="J31" s="77">
        <v>3888.78</v>
      </c>
      <c r="K31" s="77">
        <v>3888.78</v>
      </c>
      <c r="L31" s="219">
        <f>(I31/G31)*100</f>
        <v>100.04705846049401</v>
      </c>
    </row>
    <row r="32" spans="1:12" ht="12.75">
      <c r="A32" s="80"/>
      <c r="B32" s="81" t="s">
        <v>350</v>
      </c>
      <c r="C32" s="102"/>
      <c r="D32" s="86"/>
      <c r="E32" s="86"/>
      <c r="F32" s="85"/>
      <c r="G32" s="85"/>
      <c r="H32" s="85"/>
      <c r="I32" s="85"/>
      <c r="J32" s="85"/>
      <c r="K32" s="85"/>
      <c r="L32" s="86"/>
    </row>
    <row r="33" spans="1:12" ht="12.75">
      <c r="A33" s="87"/>
      <c r="B33" s="88">
        <v>3</v>
      </c>
      <c r="C33" s="89" t="s">
        <v>87</v>
      </c>
      <c r="D33" s="94">
        <f>D34</f>
        <v>211.28</v>
      </c>
      <c r="E33" s="94">
        <f>E34</f>
        <v>3300</v>
      </c>
      <c r="F33" s="93">
        <f>F34</f>
        <v>3300</v>
      </c>
      <c r="G33" s="92">
        <f>G34+G35</f>
        <v>437.99</v>
      </c>
      <c r="H33" s="92">
        <f>H34</f>
        <v>-118.29000000000002</v>
      </c>
      <c r="I33" s="205">
        <f>I34+I35</f>
        <v>319.7</v>
      </c>
      <c r="J33" s="93">
        <f>J34</f>
        <v>437.99</v>
      </c>
      <c r="K33" s="93">
        <f>K34</f>
        <v>437.99</v>
      </c>
      <c r="L33" s="100">
        <f>(I33/G33)*100</f>
        <v>72.99253407612045</v>
      </c>
    </row>
    <row r="34" spans="1:12" ht="12.75">
      <c r="A34" s="87"/>
      <c r="B34" s="88">
        <v>32</v>
      </c>
      <c r="C34" s="89" t="s">
        <v>88</v>
      </c>
      <c r="D34" s="100">
        <v>211.28</v>
      </c>
      <c r="E34" s="100">
        <v>3300</v>
      </c>
      <c r="F34" s="99">
        <v>3300</v>
      </c>
      <c r="G34" s="98">
        <f>ROUND(F34/7.5345,2)</f>
        <v>437.99</v>
      </c>
      <c r="H34" s="200">
        <f>I34-G34</f>
        <v>-118.29000000000002</v>
      </c>
      <c r="I34" s="200">
        <v>319.7</v>
      </c>
      <c r="J34" s="99">
        <v>437.99</v>
      </c>
      <c r="K34" s="99">
        <v>437.99</v>
      </c>
      <c r="L34" s="100">
        <f>(I34/G34)*100</f>
        <v>72.99253407612045</v>
      </c>
    </row>
    <row r="35" spans="1:12" ht="12.75">
      <c r="A35" s="87"/>
      <c r="B35" s="88">
        <v>4</v>
      </c>
      <c r="C35" s="89" t="s">
        <v>94</v>
      </c>
      <c r="D35" s="100">
        <v>0</v>
      </c>
      <c r="E35" s="100">
        <v>0</v>
      </c>
      <c r="F35" s="99">
        <v>0</v>
      </c>
      <c r="G35" s="103">
        <v>0</v>
      </c>
      <c r="H35" s="103"/>
      <c r="I35" s="103">
        <v>0</v>
      </c>
      <c r="J35" s="99">
        <v>0</v>
      </c>
      <c r="K35" s="99">
        <v>0</v>
      </c>
      <c r="L35" s="100">
        <v>0</v>
      </c>
    </row>
    <row r="36" spans="1:12" ht="12.75">
      <c r="A36" s="87"/>
      <c r="B36" s="88">
        <v>42</v>
      </c>
      <c r="C36" s="89" t="s">
        <v>95</v>
      </c>
      <c r="D36" s="100">
        <v>0</v>
      </c>
      <c r="E36" s="100">
        <v>0</v>
      </c>
      <c r="F36" s="99">
        <v>0</v>
      </c>
      <c r="G36" s="103">
        <v>0</v>
      </c>
      <c r="H36" s="103"/>
      <c r="I36" s="103">
        <v>0</v>
      </c>
      <c r="J36" s="99">
        <v>0</v>
      </c>
      <c r="K36" s="99">
        <v>0</v>
      </c>
      <c r="L36" s="100">
        <v>0</v>
      </c>
    </row>
    <row r="37" spans="1:12" ht="12.75">
      <c r="A37" s="87"/>
      <c r="B37" s="81" t="s">
        <v>351</v>
      </c>
      <c r="C37" s="102"/>
      <c r="D37" s="100"/>
      <c r="E37" s="100"/>
      <c r="F37" s="99"/>
      <c r="G37" s="103"/>
      <c r="H37" s="103"/>
      <c r="I37" s="103"/>
      <c r="J37" s="99"/>
      <c r="K37" s="99"/>
      <c r="L37" s="100"/>
    </row>
    <row r="38" spans="1:12" ht="12.75">
      <c r="A38" s="87"/>
      <c r="B38" s="88">
        <v>3</v>
      </c>
      <c r="C38" s="89" t="s">
        <v>87</v>
      </c>
      <c r="D38" s="100"/>
      <c r="E38" s="100"/>
      <c r="F38" s="99"/>
      <c r="G38" s="103"/>
      <c r="H38" s="103">
        <f>H39</f>
        <v>118.29</v>
      </c>
      <c r="I38" s="103">
        <f>I39</f>
        <v>118.29</v>
      </c>
      <c r="J38" s="99"/>
      <c r="K38" s="99"/>
      <c r="L38" s="100"/>
    </row>
    <row r="39" spans="1:12" ht="12.75">
      <c r="A39" s="87"/>
      <c r="B39" s="88">
        <v>32</v>
      </c>
      <c r="C39" s="89" t="s">
        <v>88</v>
      </c>
      <c r="D39" s="100"/>
      <c r="E39" s="100"/>
      <c r="F39" s="99"/>
      <c r="G39" s="103"/>
      <c r="H39" s="200">
        <f>I39-G39</f>
        <v>118.29</v>
      </c>
      <c r="I39" s="103">
        <v>118.29</v>
      </c>
      <c r="J39" s="99"/>
      <c r="K39" s="99"/>
      <c r="L39" s="100"/>
    </row>
    <row r="40" spans="1:12" ht="12.75">
      <c r="A40" s="80"/>
      <c r="B40" s="81" t="s">
        <v>96</v>
      </c>
      <c r="C40" s="102"/>
      <c r="D40" s="86"/>
      <c r="E40" s="86"/>
      <c r="F40" s="85"/>
      <c r="G40" s="85"/>
      <c r="H40" s="85"/>
      <c r="I40" s="85"/>
      <c r="J40" s="85"/>
      <c r="K40" s="85"/>
      <c r="L40" s="86"/>
    </row>
    <row r="41" spans="1:12" ht="12.75">
      <c r="A41" s="87"/>
      <c r="B41" s="88">
        <v>3</v>
      </c>
      <c r="C41" s="89" t="s">
        <v>87</v>
      </c>
      <c r="D41" s="94">
        <f>D42</f>
        <v>0</v>
      </c>
      <c r="E41" s="94">
        <f>E42</f>
        <v>6000</v>
      </c>
      <c r="F41" s="93">
        <f>F42</f>
        <v>6000</v>
      </c>
      <c r="G41" s="92">
        <f>G42+G43</f>
        <v>796.34</v>
      </c>
      <c r="H41" s="92"/>
      <c r="I41" s="92">
        <v>796.33</v>
      </c>
      <c r="J41" s="93">
        <f>J42</f>
        <v>796.34</v>
      </c>
      <c r="K41" s="93">
        <f>K42</f>
        <v>796.34</v>
      </c>
      <c r="L41" s="100">
        <f>(I41/G41)*100</f>
        <v>99.99874425496648</v>
      </c>
    </row>
    <row r="42" spans="1:12" ht="12.75">
      <c r="A42" s="87"/>
      <c r="B42" s="88">
        <v>32</v>
      </c>
      <c r="C42" s="89" t="s">
        <v>88</v>
      </c>
      <c r="D42" s="100">
        <v>0</v>
      </c>
      <c r="E42" s="100">
        <v>6000</v>
      </c>
      <c r="F42" s="99">
        <v>6000</v>
      </c>
      <c r="G42" s="98">
        <f>ROUND(F42/7.5345,2)</f>
        <v>796.34</v>
      </c>
      <c r="H42" s="200"/>
      <c r="I42" s="200">
        <v>796.33</v>
      </c>
      <c r="J42" s="99">
        <v>796.34</v>
      </c>
      <c r="K42" s="99">
        <v>796.34</v>
      </c>
      <c r="L42" s="100">
        <f>(I42/G42)*100</f>
        <v>99.99874425496648</v>
      </c>
    </row>
    <row r="43" spans="1:12" ht="12.75">
      <c r="A43" s="80"/>
      <c r="B43" s="81" t="s">
        <v>97</v>
      </c>
      <c r="C43" s="102"/>
      <c r="D43" s="86"/>
      <c r="E43" s="86"/>
      <c r="F43" s="85"/>
      <c r="G43" s="85"/>
      <c r="H43" s="85"/>
      <c r="I43" s="85"/>
      <c r="J43" s="85"/>
      <c r="K43" s="85"/>
      <c r="L43" s="86"/>
    </row>
    <row r="44" spans="1:12" ht="12.75">
      <c r="A44" s="87"/>
      <c r="B44" s="88">
        <v>3</v>
      </c>
      <c r="C44" s="89" t="s">
        <v>87</v>
      </c>
      <c r="D44" s="94">
        <f>D45</f>
        <v>6758.29</v>
      </c>
      <c r="E44" s="94">
        <f>E45</f>
        <v>20000</v>
      </c>
      <c r="F44" s="93">
        <f>F45</f>
        <v>20000</v>
      </c>
      <c r="G44" s="92">
        <f>G45+G49</f>
        <v>2654.46</v>
      </c>
      <c r="H44" s="92">
        <f>H45</f>
        <v>-545.5900000000001</v>
      </c>
      <c r="I44" s="92">
        <f>I45+I49</f>
        <v>2108.87</v>
      </c>
      <c r="J44" s="93">
        <f>J45</f>
        <v>2654.46</v>
      </c>
      <c r="K44" s="93">
        <f>K45</f>
        <v>2654.46</v>
      </c>
      <c r="L44" s="100">
        <f>(I44/G44)*100</f>
        <v>79.4462903942798</v>
      </c>
    </row>
    <row r="45" spans="1:12" ht="12.75">
      <c r="A45" s="87"/>
      <c r="B45" s="88">
        <v>32</v>
      </c>
      <c r="C45" s="89" t="s">
        <v>88</v>
      </c>
      <c r="D45" s="100">
        <v>6758.29</v>
      </c>
      <c r="E45" s="100">
        <v>20000</v>
      </c>
      <c r="F45" s="99">
        <v>20000</v>
      </c>
      <c r="G45" s="98">
        <f>ROUND(F45/7.5345,2)</f>
        <v>2654.46</v>
      </c>
      <c r="H45" s="200">
        <f>I45-G45</f>
        <v>-545.5900000000001</v>
      </c>
      <c r="I45" s="200">
        <v>2108.87</v>
      </c>
      <c r="J45" s="99">
        <v>2654.46</v>
      </c>
      <c r="K45" s="99">
        <v>2654.46</v>
      </c>
      <c r="L45" s="100">
        <f>(I45/G45)*100</f>
        <v>79.4462903942798</v>
      </c>
    </row>
    <row r="46" spans="1:12" ht="12.75">
      <c r="A46" s="80"/>
      <c r="B46" s="81" t="s">
        <v>352</v>
      </c>
      <c r="C46" s="102"/>
      <c r="D46" s="86"/>
      <c r="E46" s="86"/>
      <c r="F46" s="85"/>
      <c r="G46" s="85"/>
      <c r="H46" s="85"/>
      <c r="I46" s="85"/>
      <c r="J46" s="85"/>
      <c r="K46" s="85"/>
      <c r="L46" s="86"/>
    </row>
    <row r="47" spans="1:12" ht="12.75">
      <c r="A47" s="87"/>
      <c r="B47" s="88">
        <v>3</v>
      </c>
      <c r="C47" s="89" t="s">
        <v>87</v>
      </c>
      <c r="D47" s="100"/>
      <c r="E47" s="100"/>
      <c r="F47" s="99"/>
      <c r="G47" s="200"/>
      <c r="H47" s="200">
        <f>H48</f>
        <v>547.42</v>
      </c>
      <c r="I47" s="200">
        <f>I48</f>
        <v>547.42</v>
      </c>
      <c r="J47" s="99"/>
      <c r="K47" s="99"/>
      <c r="L47" s="100"/>
    </row>
    <row r="48" spans="1:12" ht="12.75">
      <c r="A48" s="87"/>
      <c r="B48" s="88">
        <v>32</v>
      </c>
      <c r="C48" s="89" t="s">
        <v>88</v>
      </c>
      <c r="D48" s="100"/>
      <c r="E48" s="100"/>
      <c r="F48" s="99"/>
      <c r="G48" s="200"/>
      <c r="H48" s="200">
        <f>I48-G48</f>
        <v>547.42</v>
      </c>
      <c r="I48" s="200">
        <v>547.42</v>
      </c>
      <c r="J48" s="99"/>
      <c r="K48" s="99"/>
      <c r="L48" s="100"/>
    </row>
    <row r="49" spans="1:12" ht="12.75">
      <c r="A49" s="80"/>
      <c r="B49" s="81" t="s">
        <v>98</v>
      </c>
      <c r="C49" s="102"/>
      <c r="D49" s="86"/>
      <c r="E49" s="86"/>
      <c r="F49" s="85"/>
      <c r="G49" s="85"/>
      <c r="H49" s="85"/>
      <c r="I49" s="85"/>
      <c r="J49" s="85"/>
      <c r="K49" s="85"/>
      <c r="L49" s="86"/>
    </row>
    <row r="50" spans="1:12" ht="12.75">
      <c r="A50" s="87"/>
      <c r="B50" s="88">
        <v>3</v>
      </c>
      <c r="C50" s="89" t="s">
        <v>99</v>
      </c>
      <c r="D50" s="94">
        <v>0</v>
      </c>
      <c r="E50" s="94">
        <v>0</v>
      </c>
      <c r="F50" s="93">
        <v>0</v>
      </c>
      <c r="G50" s="92">
        <v>0</v>
      </c>
      <c r="H50" s="92"/>
      <c r="I50" s="92">
        <v>0</v>
      </c>
      <c r="J50" s="99">
        <f>J51</f>
        <v>0</v>
      </c>
      <c r="K50" s="93">
        <f>K51</f>
        <v>0</v>
      </c>
      <c r="L50" s="94">
        <v>0</v>
      </c>
    </row>
    <row r="51" spans="1:12" ht="12.75">
      <c r="A51" s="87"/>
      <c r="B51" s="88">
        <v>32</v>
      </c>
      <c r="C51" s="89" t="s">
        <v>88</v>
      </c>
      <c r="D51" s="100">
        <v>0</v>
      </c>
      <c r="E51" s="100">
        <v>0</v>
      </c>
      <c r="F51" s="99">
        <v>0</v>
      </c>
      <c r="G51" s="103">
        <v>0</v>
      </c>
      <c r="H51" s="103"/>
      <c r="I51" s="103">
        <v>0</v>
      </c>
      <c r="J51" s="99">
        <v>0</v>
      </c>
      <c r="K51" s="99">
        <v>0</v>
      </c>
      <c r="L51" s="100">
        <v>0</v>
      </c>
    </row>
    <row r="52" spans="1:12" ht="12.75">
      <c r="A52" s="71" t="s">
        <v>100</v>
      </c>
      <c r="B52" s="72" t="s">
        <v>101</v>
      </c>
      <c r="C52" s="73"/>
      <c r="D52" s="74">
        <f aca="true" t="shared" si="6" ref="D52:K52">D54</f>
        <v>4932880.510000001</v>
      </c>
      <c r="E52" s="74">
        <f t="shared" si="6"/>
        <v>4801310</v>
      </c>
      <c r="F52" s="75">
        <f t="shared" si="6"/>
        <v>5229500</v>
      </c>
      <c r="G52" s="76">
        <f t="shared" si="6"/>
        <v>694073.9299999999</v>
      </c>
      <c r="H52" s="76">
        <f>I52-G52</f>
        <v>20267.72999999998</v>
      </c>
      <c r="I52" s="76">
        <f>I54+I59</f>
        <v>714341.6599999999</v>
      </c>
      <c r="J52" s="77">
        <f t="shared" si="6"/>
        <v>694073.9299999999</v>
      </c>
      <c r="K52" s="77">
        <f t="shared" si="6"/>
        <v>694073.9299999999</v>
      </c>
      <c r="L52" s="219">
        <f>(I52/G52)*100</f>
        <v>102.92011111842221</v>
      </c>
    </row>
    <row r="53" spans="1:12" ht="12.75">
      <c r="A53" s="80"/>
      <c r="B53" s="81" t="s">
        <v>102</v>
      </c>
      <c r="C53" s="102"/>
      <c r="D53" s="83"/>
      <c r="E53" s="83"/>
      <c r="F53" s="84"/>
      <c r="G53" s="84"/>
      <c r="H53" s="84"/>
      <c r="I53" s="84"/>
      <c r="J53" s="104"/>
      <c r="K53" s="104"/>
      <c r="L53" s="102"/>
    </row>
    <row r="54" spans="1:12" ht="12.75">
      <c r="A54" s="87"/>
      <c r="B54" s="88">
        <v>3</v>
      </c>
      <c r="C54" s="89" t="s">
        <v>87</v>
      </c>
      <c r="D54" s="90">
        <f>D55+D56+D57</f>
        <v>4932880.510000001</v>
      </c>
      <c r="E54" s="90">
        <f>E55+E56+E57</f>
        <v>4801310</v>
      </c>
      <c r="F54" s="91">
        <f>F55+F56+F57</f>
        <v>5229500</v>
      </c>
      <c r="G54" s="92">
        <f>G55+G56+G57</f>
        <v>694073.9299999999</v>
      </c>
      <c r="H54" s="92">
        <f>H55</f>
        <v>19746.73999999999</v>
      </c>
      <c r="I54" s="205">
        <f>I55+I56+I57</f>
        <v>713820.6699999999</v>
      </c>
      <c r="J54" s="93">
        <f>J55+J56+J57</f>
        <v>694073.9299999999</v>
      </c>
      <c r="K54" s="93">
        <f>K55+K56+K57</f>
        <v>694073.9299999999</v>
      </c>
      <c r="L54" s="100">
        <f>(I54/G54)*100</f>
        <v>102.84504850945777</v>
      </c>
    </row>
    <row r="55" spans="1:12" ht="12.75">
      <c r="A55" s="87"/>
      <c r="B55" s="88">
        <v>31</v>
      </c>
      <c r="C55" s="89" t="s">
        <v>103</v>
      </c>
      <c r="D55" s="96">
        <v>4638429.23</v>
      </c>
      <c r="E55" s="96">
        <v>4631000</v>
      </c>
      <c r="F55" s="97">
        <v>4902000</v>
      </c>
      <c r="G55" s="203">
        <f>ROUND(F55/7.5345,2)</f>
        <v>650607.21</v>
      </c>
      <c r="H55" s="200">
        <f>I55-G55</f>
        <v>19746.73999999999</v>
      </c>
      <c r="I55" s="200">
        <v>670353.95</v>
      </c>
      <c r="J55" s="99">
        <v>650607.21</v>
      </c>
      <c r="K55" s="99">
        <v>650607.21</v>
      </c>
      <c r="L55" s="100">
        <f>(I55/G55)*100</f>
        <v>103.03512467991247</v>
      </c>
    </row>
    <row r="56" spans="1:12" ht="12.75">
      <c r="A56" s="87"/>
      <c r="B56" s="88">
        <v>32</v>
      </c>
      <c r="C56" s="89" t="s">
        <v>88</v>
      </c>
      <c r="D56" s="96">
        <v>251248.65</v>
      </c>
      <c r="E56" s="96">
        <v>169310</v>
      </c>
      <c r="F56" s="97">
        <v>326500</v>
      </c>
      <c r="G56" s="98">
        <f>ROUND(F56/7.5345,2)</f>
        <v>43334</v>
      </c>
      <c r="H56" s="200">
        <f>I56-G56</f>
        <v>0</v>
      </c>
      <c r="I56" s="200">
        <v>43334</v>
      </c>
      <c r="J56" s="99">
        <v>43334</v>
      </c>
      <c r="K56" s="99">
        <v>43334</v>
      </c>
      <c r="L56" s="100">
        <f>(I56/G56)*100</f>
        <v>100</v>
      </c>
    </row>
    <row r="57" spans="1:12" ht="12.75">
      <c r="A57" s="87"/>
      <c r="B57" s="88">
        <v>34</v>
      </c>
      <c r="C57" s="105" t="s">
        <v>36</v>
      </c>
      <c r="D57" s="96">
        <v>43202.63</v>
      </c>
      <c r="E57" s="96">
        <v>1000</v>
      </c>
      <c r="F57" s="97">
        <v>1000</v>
      </c>
      <c r="G57" s="98">
        <f>ROUND(F57/7.5345,2)</f>
        <v>132.72</v>
      </c>
      <c r="H57" s="200">
        <f>I57-G57</f>
        <v>0</v>
      </c>
      <c r="I57" s="200">
        <v>132.72</v>
      </c>
      <c r="J57" s="99">
        <v>132.72</v>
      </c>
      <c r="K57" s="99">
        <v>132.72</v>
      </c>
      <c r="L57" s="100">
        <f>(I57/G57)*100</f>
        <v>100</v>
      </c>
    </row>
    <row r="58" spans="1:12" ht="12.75">
      <c r="A58" s="80"/>
      <c r="B58" s="81" t="s">
        <v>347</v>
      </c>
      <c r="C58" s="102"/>
      <c r="D58" s="83"/>
      <c r="E58" s="83"/>
      <c r="F58" s="84"/>
      <c r="G58" s="84"/>
      <c r="H58" s="84"/>
      <c r="I58" s="84"/>
      <c r="J58" s="104"/>
      <c r="K58" s="104"/>
      <c r="L58" s="102"/>
    </row>
    <row r="59" spans="1:12" ht="12.75">
      <c r="A59" s="87"/>
      <c r="B59" s="88">
        <v>4</v>
      </c>
      <c r="C59" s="105" t="s">
        <v>334</v>
      </c>
      <c r="D59" s="96">
        <v>0</v>
      </c>
      <c r="E59" s="96">
        <v>0</v>
      </c>
      <c r="F59" s="97">
        <v>0</v>
      </c>
      <c r="G59" s="200">
        <v>0</v>
      </c>
      <c r="H59" s="200">
        <f>H60</f>
        <v>520.99</v>
      </c>
      <c r="I59" s="200">
        <f>I60</f>
        <v>520.99</v>
      </c>
      <c r="J59" s="99"/>
      <c r="K59" s="99"/>
      <c r="L59" s="100"/>
    </row>
    <row r="60" spans="1:12" ht="12.75">
      <c r="A60" s="87"/>
      <c r="B60" s="88">
        <v>42</v>
      </c>
      <c r="C60" s="105" t="s">
        <v>334</v>
      </c>
      <c r="D60" s="96">
        <v>0</v>
      </c>
      <c r="E60" s="96">
        <v>0</v>
      </c>
      <c r="F60" s="97">
        <v>0</v>
      </c>
      <c r="G60" s="97">
        <v>0</v>
      </c>
      <c r="H60" s="200">
        <f>I60-G60</f>
        <v>520.99</v>
      </c>
      <c r="I60" s="200">
        <v>520.99</v>
      </c>
      <c r="J60" s="99"/>
      <c r="K60" s="99"/>
      <c r="L60" s="100"/>
    </row>
    <row r="61" spans="1:12" ht="12.75">
      <c r="A61" s="106">
        <v>2102</v>
      </c>
      <c r="B61" s="64" t="s">
        <v>104</v>
      </c>
      <c r="C61" s="65"/>
      <c r="D61" s="107">
        <f>D62</f>
        <v>158181.15</v>
      </c>
      <c r="E61" s="107">
        <f>E64</f>
        <v>321956.25</v>
      </c>
      <c r="F61" s="108">
        <f>F62</f>
        <v>321956.25</v>
      </c>
      <c r="G61" s="109">
        <f>G62</f>
        <v>42730.93</v>
      </c>
      <c r="H61" s="68">
        <f>I61-G61</f>
        <v>2761.269999999997</v>
      </c>
      <c r="I61" s="109">
        <f>I62</f>
        <v>45492.2</v>
      </c>
      <c r="J61" s="108">
        <f>SUM(J65)</f>
        <v>42730.93</v>
      </c>
      <c r="K61" s="108">
        <f>K64</f>
        <v>42730.93</v>
      </c>
      <c r="L61" s="70">
        <f>(I61/G61)*100</f>
        <v>106.46199368934867</v>
      </c>
    </row>
    <row r="62" spans="1:12" ht="12.75">
      <c r="A62" s="71" t="s">
        <v>105</v>
      </c>
      <c r="B62" s="72" t="s">
        <v>106</v>
      </c>
      <c r="C62" s="73"/>
      <c r="D62" s="101">
        <f aca="true" t="shared" si="7" ref="D62:K62">D64</f>
        <v>158181.15</v>
      </c>
      <c r="E62" s="101">
        <f t="shared" si="7"/>
        <v>321956.25</v>
      </c>
      <c r="F62" s="77">
        <f t="shared" si="7"/>
        <v>321956.25</v>
      </c>
      <c r="G62" s="76">
        <f t="shared" si="7"/>
        <v>42730.93</v>
      </c>
      <c r="H62" s="76">
        <f>I62-G62</f>
        <v>2761.269999999997</v>
      </c>
      <c r="I62" s="75">
        <f t="shared" si="7"/>
        <v>45492.2</v>
      </c>
      <c r="J62" s="77">
        <f t="shared" si="7"/>
        <v>42730.93</v>
      </c>
      <c r="K62" s="77">
        <f t="shared" si="7"/>
        <v>42730.93</v>
      </c>
      <c r="L62" s="219">
        <f>(I62/G62)*100</f>
        <v>106.46199368934867</v>
      </c>
    </row>
    <row r="63" spans="1:12" ht="12.75">
      <c r="A63" s="80"/>
      <c r="B63" s="81" t="s">
        <v>86</v>
      </c>
      <c r="C63" s="102"/>
      <c r="D63" s="86"/>
      <c r="E63" s="86"/>
      <c r="F63" s="85"/>
      <c r="G63" s="85"/>
      <c r="H63" s="85"/>
      <c r="I63" s="85"/>
      <c r="J63" s="85"/>
      <c r="K63" s="85"/>
      <c r="L63" s="86"/>
    </row>
    <row r="64" spans="1:12" ht="12.75">
      <c r="A64" s="87"/>
      <c r="B64" s="88">
        <v>3</v>
      </c>
      <c r="C64" s="89" t="s">
        <v>87</v>
      </c>
      <c r="D64" s="90">
        <f>D65+D66</f>
        <v>158181.15</v>
      </c>
      <c r="E64" s="90">
        <f>E65+E66</f>
        <v>321956.25</v>
      </c>
      <c r="F64" s="91">
        <f>F65</f>
        <v>321956.25</v>
      </c>
      <c r="G64" s="92">
        <f>G65+G66</f>
        <v>42730.93</v>
      </c>
      <c r="H64" s="92">
        <f>H65</f>
        <v>2761.269999999997</v>
      </c>
      <c r="I64" s="206">
        <f>I65</f>
        <v>45492.2</v>
      </c>
      <c r="J64" s="93">
        <f>J65</f>
        <v>42730.93</v>
      </c>
      <c r="K64" s="93">
        <f>K65</f>
        <v>42730.93</v>
      </c>
      <c r="L64" s="100">
        <f>(I64/G64)*100</f>
        <v>106.46199368934867</v>
      </c>
    </row>
    <row r="65" spans="1:12" ht="12.75">
      <c r="A65" s="87"/>
      <c r="B65" s="88">
        <v>32</v>
      </c>
      <c r="C65" s="89" t="s">
        <v>88</v>
      </c>
      <c r="D65" s="100">
        <v>158181.15</v>
      </c>
      <c r="E65" s="100">
        <v>321956.25</v>
      </c>
      <c r="F65" s="99">
        <v>321956.25</v>
      </c>
      <c r="G65" s="98">
        <v>42730.93</v>
      </c>
      <c r="H65" s="200">
        <f>I65-G65</f>
        <v>2761.269999999997</v>
      </c>
      <c r="I65" s="99">
        <v>45492.2</v>
      </c>
      <c r="J65" s="99">
        <v>42730.93</v>
      </c>
      <c r="K65" s="99">
        <v>42730.93</v>
      </c>
      <c r="L65" s="100">
        <f>(I65/G65)*100</f>
        <v>106.46199368934867</v>
      </c>
    </row>
    <row r="66" spans="1:12" ht="12.75">
      <c r="A66" s="87"/>
      <c r="B66" s="88">
        <v>37</v>
      </c>
      <c r="C66" s="89" t="s">
        <v>91</v>
      </c>
      <c r="D66" s="100">
        <v>0</v>
      </c>
      <c r="E66" s="100">
        <v>0</v>
      </c>
      <c r="F66" s="99">
        <v>0</v>
      </c>
      <c r="G66" s="99">
        <v>0</v>
      </c>
      <c r="H66" s="99"/>
      <c r="I66" s="99">
        <v>0</v>
      </c>
      <c r="J66" s="99">
        <v>0</v>
      </c>
      <c r="K66" s="99">
        <v>0</v>
      </c>
      <c r="L66" s="100">
        <v>0</v>
      </c>
    </row>
    <row r="67" spans="1:12" ht="12.75">
      <c r="A67" s="106">
        <v>2301</v>
      </c>
      <c r="B67" s="64" t="s">
        <v>107</v>
      </c>
      <c r="C67" s="65"/>
      <c r="D67" s="107">
        <f>D68+D77+D88+D110+D125+D148+D154+D158+D166+D176</f>
        <v>641077.0700000001</v>
      </c>
      <c r="E67" s="107">
        <f>E68+E88+E110+E125+E148+E154+E158+E166+E174+E176</f>
        <v>693520.8200000001</v>
      </c>
      <c r="F67" s="108">
        <f>F68+F88+F110+F125+F148+F154+F158+F166+F172+F176</f>
        <v>733166.09</v>
      </c>
      <c r="G67" s="109">
        <f>G68+G88+G110+G125+G148+G154+G158+G166+G172+G176</f>
        <v>97307.86000000002</v>
      </c>
      <c r="H67" s="68">
        <f>I67-G67</f>
        <v>-20432.65000000001</v>
      </c>
      <c r="I67" s="109">
        <f>I68+I88+I110+I125+I148+I154+I158+I166+I172+I176</f>
        <v>76875.21</v>
      </c>
      <c r="J67" s="109">
        <f>J68+J88+J110+J125+J148+J154+J158+J166+J172+J176</f>
        <v>97307.86000000002</v>
      </c>
      <c r="K67" s="108">
        <f>K68+K77+K88+K110+K125+K148+K154+K158+K162+K166+K172+K176</f>
        <v>97307.86000000002</v>
      </c>
      <c r="L67" s="70">
        <f>(I67/G67)*100</f>
        <v>79.0020559490261</v>
      </c>
    </row>
    <row r="68" spans="1:12" ht="12.75">
      <c r="A68" s="213" t="s">
        <v>108</v>
      </c>
      <c r="B68" s="214" t="s">
        <v>109</v>
      </c>
      <c r="C68" s="215"/>
      <c r="D68" s="216">
        <f>D75</f>
        <v>0</v>
      </c>
      <c r="E68" s="216">
        <f>E70+E75</f>
        <v>10018.8</v>
      </c>
      <c r="F68" s="217">
        <f>F75</f>
        <v>4000</v>
      </c>
      <c r="G68" s="218">
        <f>G75</f>
        <v>530.89</v>
      </c>
      <c r="H68" s="76">
        <f>I68-G68</f>
        <v>410</v>
      </c>
      <c r="I68" s="220">
        <f>I70+I75</f>
        <v>940.89</v>
      </c>
      <c r="J68" s="217">
        <f>J75</f>
        <v>530.89</v>
      </c>
      <c r="K68" s="217">
        <f>K75</f>
        <v>530.89</v>
      </c>
      <c r="L68" s="219">
        <f>(I68/G68)*100</f>
        <v>177.22880446043436</v>
      </c>
    </row>
    <row r="69" spans="1:12" ht="12.75">
      <c r="A69" s="110"/>
      <c r="B69" s="111" t="s">
        <v>86</v>
      </c>
      <c r="C69" s="112"/>
      <c r="D69" s="113"/>
      <c r="E69" s="113"/>
      <c r="F69" s="114"/>
      <c r="G69" s="114"/>
      <c r="H69" s="114"/>
      <c r="I69" s="114"/>
      <c r="J69" s="114"/>
      <c r="K69" s="114"/>
      <c r="L69" s="113"/>
    </row>
    <row r="70" spans="1:12" ht="12.75">
      <c r="A70" s="115"/>
      <c r="B70" s="116">
        <v>3</v>
      </c>
      <c r="C70" s="117" t="s">
        <v>87</v>
      </c>
      <c r="D70" s="118">
        <f>D71+D72+D73</f>
        <v>0</v>
      </c>
      <c r="E70" s="118">
        <f>E71+E72+E73</f>
        <v>6018.8</v>
      </c>
      <c r="F70" s="119">
        <v>0</v>
      </c>
      <c r="G70" s="120">
        <v>0</v>
      </c>
      <c r="H70" s="120">
        <f>H73</f>
        <v>410</v>
      </c>
      <c r="I70" s="118">
        <f>I71+I72+I73</f>
        <v>410</v>
      </c>
      <c r="J70" s="119">
        <v>0</v>
      </c>
      <c r="K70" s="93">
        <v>0</v>
      </c>
      <c r="L70" s="94">
        <f>(F70/E70)*100</f>
        <v>0</v>
      </c>
    </row>
    <row r="71" spans="1:12" ht="12.75">
      <c r="A71" s="115"/>
      <c r="B71" s="116">
        <v>31</v>
      </c>
      <c r="C71" s="117" t="s">
        <v>110</v>
      </c>
      <c r="D71" s="121">
        <v>0</v>
      </c>
      <c r="E71" s="121">
        <v>800</v>
      </c>
      <c r="F71" s="122">
        <v>0</v>
      </c>
      <c r="G71" s="123">
        <v>0</v>
      </c>
      <c r="H71" s="123"/>
      <c r="I71" s="122">
        <v>0</v>
      </c>
      <c r="J71" s="122">
        <v>0</v>
      </c>
      <c r="K71" s="122">
        <v>0</v>
      </c>
      <c r="L71" s="100">
        <v>0</v>
      </c>
    </row>
    <row r="72" spans="1:12" ht="12.75">
      <c r="A72" s="115"/>
      <c r="B72" s="116">
        <v>32</v>
      </c>
      <c r="C72" s="117" t="s">
        <v>88</v>
      </c>
      <c r="D72" s="121">
        <v>0</v>
      </c>
      <c r="E72" s="121">
        <v>3518.8</v>
      </c>
      <c r="F72" s="122">
        <v>0</v>
      </c>
      <c r="G72" s="123">
        <v>0</v>
      </c>
      <c r="H72" s="123"/>
      <c r="I72" s="122">
        <v>0</v>
      </c>
      <c r="J72" s="122">
        <v>0</v>
      </c>
      <c r="K72" s="122">
        <v>0</v>
      </c>
      <c r="L72" s="100">
        <v>0</v>
      </c>
    </row>
    <row r="73" spans="1:12" ht="12.75">
      <c r="A73" s="115"/>
      <c r="B73" s="116">
        <v>37</v>
      </c>
      <c r="C73" s="117" t="s">
        <v>88</v>
      </c>
      <c r="D73" s="124">
        <v>0</v>
      </c>
      <c r="E73" s="121">
        <v>1700</v>
      </c>
      <c r="F73" s="122">
        <v>0</v>
      </c>
      <c r="G73" s="123">
        <v>0</v>
      </c>
      <c r="H73" s="200">
        <f>I73-G73</f>
        <v>410</v>
      </c>
      <c r="I73" s="122">
        <v>410</v>
      </c>
      <c r="J73" s="122">
        <v>0</v>
      </c>
      <c r="K73" s="122">
        <v>0</v>
      </c>
      <c r="L73" s="100">
        <v>0</v>
      </c>
    </row>
    <row r="74" spans="1:12" ht="12.75">
      <c r="A74" s="409" t="s">
        <v>111</v>
      </c>
      <c r="B74" s="410"/>
      <c r="C74" s="410"/>
      <c r="D74" s="410"/>
      <c r="E74" s="411"/>
      <c r="F74" s="125"/>
      <c r="G74" s="125"/>
      <c r="H74" s="201"/>
      <c r="I74" s="201"/>
      <c r="J74" s="114"/>
      <c r="K74" s="114"/>
      <c r="L74" s="113"/>
    </row>
    <row r="75" spans="1:12" ht="12.75">
      <c r="A75" s="115"/>
      <c r="B75" s="116">
        <v>3</v>
      </c>
      <c r="C75" s="117" t="s">
        <v>87</v>
      </c>
      <c r="D75" s="118">
        <f>D76</f>
        <v>0</v>
      </c>
      <c r="E75" s="94">
        <f>E76</f>
        <v>4000</v>
      </c>
      <c r="F75" s="93">
        <f>F76</f>
        <v>4000</v>
      </c>
      <c r="G75" s="92">
        <f>G76+G77</f>
        <v>530.89</v>
      </c>
      <c r="H75" s="92"/>
      <c r="I75" s="93">
        <f>I76</f>
        <v>530.89</v>
      </c>
      <c r="J75" s="119">
        <f>J76</f>
        <v>530.89</v>
      </c>
      <c r="K75" s="119">
        <v>530.89</v>
      </c>
      <c r="L75" s="100">
        <f>(I75/G75)*100</f>
        <v>100</v>
      </c>
    </row>
    <row r="76" spans="1:12" ht="12.75">
      <c r="A76" s="115"/>
      <c r="B76" s="116">
        <v>37</v>
      </c>
      <c r="C76" s="117" t="s">
        <v>88</v>
      </c>
      <c r="D76" s="121">
        <v>0</v>
      </c>
      <c r="E76" s="100">
        <v>4000</v>
      </c>
      <c r="F76" s="99">
        <v>4000</v>
      </c>
      <c r="G76" s="98">
        <f>ROUND(F76/7.5345,2)</f>
        <v>530.89</v>
      </c>
      <c r="H76" s="200"/>
      <c r="I76" s="122">
        <v>530.89</v>
      </c>
      <c r="J76" s="122">
        <v>530.89</v>
      </c>
      <c r="K76" s="122">
        <v>530.89</v>
      </c>
      <c r="L76" s="100">
        <f>(I76/G76)*100</f>
        <v>100</v>
      </c>
    </row>
    <row r="77" spans="1:12" ht="12.75">
      <c r="A77" s="71" t="s">
        <v>112</v>
      </c>
      <c r="B77" s="72" t="s">
        <v>113</v>
      </c>
      <c r="C77" s="73"/>
      <c r="D77" s="101">
        <f>D79+D83+D86</f>
        <v>100772.55</v>
      </c>
      <c r="E77" s="101">
        <v>0</v>
      </c>
      <c r="F77" s="77"/>
      <c r="G77" s="77"/>
      <c r="H77" s="76">
        <f>I77-G77</f>
        <v>0</v>
      </c>
      <c r="I77" s="101">
        <v>0</v>
      </c>
      <c r="J77" s="77">
        <f>J83+J86</f>
        <v>0</v>
      </c>
      <c r="K77" s="77">
        <f>K79</f>
        <v>0</v>
      </c>
      <c r="L77" s="219">
        <v>0</v>
      </c>
    </row>
    <row r="78" spans="1:12" ht="12.75">
      <c r="A78" s="126"/>
      <c r="B78" s="81" t="s">
        <v>114</v>
      </c>
      <c r="C78" s="82"/>
      <c r="D78" s="127"/>
      <c r="E78" s="127"/>
      <c r="F78" s="128"/>
      <c r="G78" s="128"/>
      <c r="H78" s="128"/>
      <c r="I78" s="128"/>
      <c r="J78" s="128"/>
      <c r="K78" s="128"/>
      <c r="L78" s="127"/>
    </row>
    <row r="79" spans="1:12" ht="12.75">
      <c r="A79" s="129"/>
      <c r="B79" s="130">
        <v>3</v>
      </c>
      <c r="C79" s="131" t="s">
        <v>87</v>
      </c>
      <c r="D79" s="132">
        <f>D80</f>
        <v>42681.37</v>
      </c>
      <c r="E79" s="132">
        <v>0</v>
      </c>
      <c r="F79" s="133">
        <v>0</v>
      </c>
      <c r="G79" s="134">
        <v>0</v>
      </c>
      <c r="H79" s="134"/>
      <c r="I79" s="133">
        <v>0</v>
      </c>
      <c r="J79" s="133">
        <v>0</v>
      </c>
      <c r="K79" s="133">
        <v>0</v>
      </c>
      <c r="L79" s="94">
        <v>0</v>
      </c>
    </row>
    <row r="80" spans="1:12" ht="12.75">
      <c r="A80" s="129"/>
      <c r="B80" s="135">
        <v>31</v>
      </c>
      <c r="C80" s="136" t="s">
        <v>103</v>
      </c>
      <c r="D80" s="137">
        <v>42681.37</v>
      </c>
      <c r="E80" s="137">
        <v>0</v>
      </c>
      <c r="F80" s="138">
        <v>0</v>
      </c>
      <c r="G80" s="139">
        <v>0</v>
      </c>
      <c r="H80" s="139"/>
      <c r="I80" s="138">
        <v>0</v>
      </c>
      <c r="J80" s="138">
        <v>0</v>
      </c>
      <c r="K80" s="138">
        <v>0</v>
      </c>
      <c r="L80" s="100">
        <v>0</v>
      </c>
    </row>
    <row r="81" spans="1:12" ht="12.75">
      <c r="A81" s="129"/>
      <c r="B81" s="135">
        <v>32</v>
      </c>
      <c r="C81" s="136" t="s">
        <v>88</v>
      </c>
      <c r="D81" s="137">
        <v>0</v>
      </c>
      <c r="E81" s="137">
        <v>0</v>
      </c>
      <c r="F81" s="138">
        <v>0</v>
      </c>
      <c r="G81" s="139">
        <v>0</v>
      </c>
      <c r="H81" s="139"/>
      <c r="I81" s="138">
        <v>0</v>
      </c>
      <c r="J81" s="138">
        <v>0</v>
      </c>
      <c r="K81" s="138">
        <v>0</v>
      </c>
      <c r="L81" s="100">
        <v>0</v>
      </c>
    </row>
    <row r="82" spans="1:12" ht="12.75">
      <c r="A82" s="80" t="s">
        <v>115</v>
      </c>
      <c r="B82" s="81" t="s">
        <v>116</v>
      </c>
      <c r="C82" s="102"/>
      <c r="D82" s="86"/>
      <c r="E82" s="86"/>
      <c r="F82" s="85"/>
      <c r="G82" s="140"/>
      <c r="H82" s="140"/>
      <c r="I82" s="140"/>
      <c r="J82" s="85"/>
      <c r="K82" s="85"/>
      <c r="L82" s="86"/>
    </row>
    <row r="83" spans="1:12" ht="12.75">
      <c r="A83" s="87"/>
      <c r="B83" s="88">
        <v>3</v>
      </c>
      <c r="C83" s="89" t="s">
        <v>87</v>
      </c>
      <c r="D83" s="94">
        <f>D84</f>
        <v>52958.18</v>
      </c>
      <c r="E83" s="94">
        <v>0</v>
      </c>
      <c r="F83" s="93">
        <v>0</v>
      </c>
      <c r="G83" s="92">
        <v>0</v>
      </c>
      <c r="H83" s="92"/>
      <c r="I83" s="93">
        <v>0</v>
      </c>
      <c r="J83" s="93">
        <f>J84</f>
        <v>0</v>
      </c>
      <c r="K83" s="93">
        <v>0</v>
      </c>
      <c r="L83" s="94">
        <v>0</v>
      </c>
    </row>
    <row r="84" spans="1:12" ht="12.75">
      <c r="A84" s="87"/>
      <c r="B84" s="88">
        <v>32</v>
      </c>
      <c r="C84" s="89" t="s">
        <v>88</v>
      </c>
      <c r="D84" s="100">
        <v>52958.18</v>
      </c>
      <c r="E84" s="100">
        <v>0</v>
      </c>
      <c r="F84" s="99">
        <v>0</v>
      </c>
      <c r="G84" s="103">
        <v>0</v>
      </c>
      <c r="H84" s="103"/>
      <c r="I84" s="99">
        <v>0</v>
      </c>
      <c r="J84" s="99">
        <v>0</v>
      </c>
      <c r="K84" s="99">
        <v>0</v>
      </c>
      <c r="L84" s="100">
        <v>0</v>
      </c>
    </row>
    <row r="85" spans="1:12" ht="12.75">
      <c r="A85" s="80"/>
      <c r="B85" s="141" t="s">
        <v>117</v>
      </c>
      <c r="C85" s="102"/>
      <c r="D85" s="86"/>
      <c r="E85" s="86"/>
      <c r="F85" s="85"/>
      <c r="G85" s="140"/>
      <c r="H85" s="140"/>
      <c r="I85" s="140"/>
      <c r="J85" s="85"/>
      <c r="K85" s="85"/>
      <c r="L85" s="86"/>
    </row>
    <row r="86" spans="1:12" ht="12.75">
      <c r="A86" s="87"/>
      <c r="B86" s="88">
        <v>3</v>
      </c>
      <c r="C86" s="89" t="s">
        <v>87</v>
      </c>
      <c r="D86" s="94">
        <f>D87</f>
        <v>5133</v>
      </c>
      <c r="E86" s="94">
        <v>0</v>
      </c>
      <c r="F86" s="93">
        <v>0</v>
      </c>
      <c r="G86" s="92">
        <v>0</v>
      </c>
      <c r="H86" s="92"/>
      <c r="I86" s="93">
        <v>0</v>
      </c>
      <c r="J86" s="93">
        <f>J87</f>
        <v>0</v>
      </c>
      <c r="K86" s="93">
        <v>0</v>
      </c>
      <c r="L86" s="94">
        <v>0</v>
      </c>
    </row>
    <row r="87" spans="1:12" ht="12.75">
      <c r="A87" s="87"/>
      <c r="B87" s="88">
        <v>32</v>
      </c>
      <c r="C87" s="89" t="s">
        <v>88</v>
      </c>
      <c r="D87" s="100">
        <v>5133</v>
      </c>
      <c r="E87" s="100">
        <v>0</v>
      </c>
      <c r="F87" s="99">
        <v>0</v>
      </c>
      <c r="G87" s="103">
        <v>0</v>
      </c>
      <c r="H87" s="103"/>
      <c r="I87" s="99">
        <v>0</v>
      </c>
      <c r="J87" s="99">
        <v>0</v>
      </c>
      <c r="K87" s="99">
        <v>0</v>
      </c>
      <c r="L87" s="100">
        <v>0</v>
      </c>
    </row>
    <row r="88" spans="1:12" ht="12.75">
      <c r="A88" s="71" t="s">
        <v>118</v>
      </c>
      <c r="B88" s="72" t="s">
        <v>119</v>
      </c>
      <c r="C88" s="73"/>
      <c r="D88" s="101">
        <f>D90+D96+D99+D102+D105</f>
        <v>193790.93</v>
      </c>
      <c r="E88" s="101">
        <f>E90+E96+E99+E102+E105+E108</f>
        <v>310000</v>
      </c>
      <c r="F88" s="77">
        <f>F90+F96+F99+F102+F105+F108</f>
        <v>345600</v>
      </c>
      <c r="G88" s="76">
        <f>G90+G96+G99+G102+G105</f>
        <v>45869.01000000001</v>
      </c>
      <c r="H88" s="76">
        <f>I88-G88</f>
        <v>-29894.450000000008</v>
      </c>
      <c r="I88" s="75">
        <f>I90+I96+I99+I102+I105+I93</f>
        <v>15974.560000000001</v>
      </c>
      <c r="J88" s="77">
        <f>J90+J96+J99+J102+J105</f>
        <v>45869.01000000001</v>
      </c>
      <c r="K88" s="77">
        <f>K90+K96+K99+K102+K105</f>
        <v>45869.01000000001</v>
      </c>
      <c r="L88" s="219">
        <f>(I88/G88)*100</f>
        <v>34.82647652521822</v>
      </c>
    </row>
    <row r="89" spans="1:12" ht="12.75">
      <c r="A89" s="80"/>
      <c r="B89" s="81" t="s">
        <v>120</v>
      </c>
      <c r="C89" s="102"/>
      <c r="D89" s="86"/>
      <c r="E89" s="86"/>
      <c r="F89" s="85"/>
      <c r="G89" s="85"/>
      <c r="H89" s="85"/>
      <c r="I89" s="85"/>
      <c r="J89" s="85"/>
      <c r="K89" s="85"/>
      <c r="L89" s="86"/>
    </row>
    <row r="90" spans="1:12" ht="12.75">
      <c r="A90" s="87"/>
      <c r="B90" s="88">
        <v>3</v>
      </c>
      <c r="C90" s="89" t="s">
        <v>87</v>
      </c>
      <c r="D90" s="94">
        <f>D91</f>
        <v>79111.23</v>
      </c>
      <c r="E90" s="94">
        <f>E91</f>
        <v>152900</v>
      </c>
      <c r="F90" s="93">
        <f>F91</f>
        <v>238500</v>
      </c>
      <c r="G90" s="92">
        <f>G91+G95</f>
        <v>31654.4</v>
      </c>
      <c r="H90" s="92">
        <f>H91</f>
        <v>-18190.03</v>
      </c>
      <c r="I90" s="207">
        <f>I91</f>
        <v>13464.37</v>
      </c>
      <c r="J90" s="93">
        <f>J91</f>
        <v>31654.4</v>
      </c>
      <c r="K90" s="93">
        <f>K91</f>
        <v>31654.4</v>
      </c>
      <c r="L90" s="100">
        <f>(I90/G90)*100</f>
        <v>42.53554008289527</v>
      </c>
    </row>
    <row r="91" spans="1:12" ht="12.75">
      <c r="A91" s="87"/>
      <c r="B91" s="88">
        <v>32</v>
      </c>
      <c r="C91" s="89" t="s">
        <v>88</v>
      </c>
      <c r="D91" s="100">
        <v>79111.23</v>
      </c>
      <c r="E91" s="100">
        <v>152900</v>
      </c>
      <c r="F91" s="99">
        <v>238500</v>
      </c>
      <c r="G91" s="98">
        <v>31654.4</v>
      </c>
      <c r="H91" s="200">
        <f>I91-G91</f>
        <v>-18190.03</v>
      </c>
      <c r="I91" s="99">
        <v>13464.37</v>
      </c>
      <c r="J91" s="99">
        <v>31654.4</v>
      </c>
      <c r="K91" s="99">
        <v>31654.4</v>
      </c>
      <c r="L91" s="100">
        <f>(I91/G91)*100</f>
        <v>42.53554008289527</v>
      </c>
    </row>
    <row r="92" spans="1:12" ht="12.75">
      <c r="A92" s="80"/>
      <c r="B92" s="81" t="s">
        <v>353</v>
      </c>
      <c r="C92" s="102"/>
      <c r="D92" s="86"/>
      <c r="E92" s="86"/>
      <c r="F92" s="85"/>
      <c r="G92" s="85"/>
      <c r="H92" s="85"/>
      <c r="I92" s="85"/>
      <c r="J92" s="85"/>
      <c r="K92" s="85"/>
      <c r="L92" s="86"/>
    </row>
    <row r="93" spans="1:12" ht="12.75">
      <c r="A93" s="87"/>
      <c r="B93" s="88">
        <v>3</v>
      </c>
      <c r="C93" s="89" t="s">
        <v>87</v>
      </c>
      <c r="D93" s="100"/>
      <c r="E93" s="100"/>
      <c r="F93" s="99"/>
      <c r="G93" s="200"/>
      <c r="H93" s="200">
        <f>H94</f>
        <v>1460.35</v>
      </c>
      <c r="I93" s="99">
        <f>I94</f>
        <v>1460.35</v>
      </c>
      <c r="J93" s="99"/>
      <c r="K93" s="99"/>
      <c r="L93" s="100"/>
    </row>
    <row r="94" spans="1:12" ht="12.75">
      <c r="A94" s="87"/>
      <c r="B94" s="88">
        <v>32</v>
      </c>
      <c r="C94" s="89" t="s">
        <v>88</v>
      </c>
      <c r="D94" s="100"/>
      <c r="E94" s="100"/>
      <c r="F94" s="99"/>
      <c r="G94" s="200"/>
      <c r="H94" s="200">
        <f>I94-G94</f>
        <v>1460.35</v>
      </c>
      <c r="I94" s="99">
        <v>1460.35</v>
      </c>
      <c r="J94" s="99"/>
      <c r="K94" s="99"/>
      <c r="L94" s="100"/>
    </row>
    <row r="95" spans="1:12" ht="12.75">
      <c r="A95" s="80"/>
      <c r="B95" s="81" t="s">
        <v>121</v>
      </c>
      <c r="C95" s="102"/>
      <c r="D95" s="86"/>
      <c r="E95" s="86"/>
      <c r="F95" s="85"/>
      <c r="G95" s="85"/>
      <c r="H95" s="85"/>
      <c r="I95" s="85"/>
      <c r="J95" s="85"/>
      <c r="K95" s="85"/>
      <c r="L95" s="86"/>
    </row>
    <row r="96" spans="1:12" ht="12.75">
      <c r="A96" s="87"/>
      <c r="B96" s="88">
        <v>3</v>
      </c>
      <c r="C96" s="89" t="s">
        <v>87</v>
      </c>
      <c r="D96" s="94">
        <f>D97</f>
        <v>0</v>
      </c>
      <c r="E96" s="94">
        <f>E97</f>
        <v>700</v>
      </c>
      <c r="F96" s="93">
        <f>F97</f>
        <v>900</v>
      </c>
      <c r="G96" s="92">
        <f>G97+G98</f>
        <v>119.45</v>
      </c>
      <c r="H96" s="92">
        <f>H97</f>
        <v>-119.45</v>
      </c>
      <c r="I96" s="93">
        <v>0</v>
      </c>
      <c r="J96" s="93">
        <f>J97</f>
        <v>119.45</v>
      </c>
      <c r="K96" s="93">
        <f>K97</f>
        <v>119.45</v>
      </c>
      <c r="L96" s="100">
        <f>(I96/G96)*100</f>
        <v>0</v>
      </c>
    </row>
    <row r="97" spans="1:12" ht="12.75">
      <c r="A97" s="87"/>
      <c r="B97" s="88">
        <v>32</v>
      </c>
      <c r="C97" s="89" t="s">
        <v>88</v>
      </c>
      <c r="D97" s="100">
        <v>0</v>
      </c>
      <c r="E97" s="100">
        <v>700</v>
      </c>
      <c r="F97" s="99">
        <v>900</v>
      </c>
      <c r="G97" s="98">
        <f>ROUND(F97/7.5345,2)</f>
        <v>119.45</v>
      </c>
      <c r="H97" s="200">
        <f>I97-G97</f>
        <v>-119.45</v>
      </c>
      <c r="I97" s="99">
        <v>0</v>
      </c>
      <c r="J97" s="99">
        <v>119.45</v>
      </c>
      <c r="K97" s="99">
        <v>119.45</v>
      </c>
      <c r="L97" s="100">
        <f>(I97/G97)*100</f>
        <v>0</v>
      </c>
    </row>
    <row r="98" spans="1:12" ht="12.75">
      <c r="A98" s="80"/>
      <c r="B98" s="81" t="s">
        <v>122</v>
      </c>
      <c r="C98" s="102"/>
      <c r="D98" s="86"/>
      <c r="E98" s="86"/>
      <c r="F98" s="85"/>
      <c r="G98" s="85"/>
      <c r="H98" s="85"/>
      <c r="I98" s="85"/>
      <c r="J98" s="85"/>
      <c r="K98" s="85"/>
      <c r="L98" s="86"/>
    </row>
    <row r="99" spans="1:12" ht="12.75">
      <c r="A99" s="87"/>
      <c r="B99" s="88">
        <v>3</v>
      </c>
      <c r="C99" s="89" t="s">
        <v>87</v>
      </c>
      <c r="D99" s="94">
        <f>D100</f>
        <v>466</v>
      </c>
      <c r="E99" s="94">
        <f>E100</f>
        <v>1400</v>
      </c>
      <c r="F99" s="93">
        <f>F100</f>
        <v>1800</v>
      </c>
      <c r="G99" s="92">
        <f>G100+G101</f>
        <v>238.9</v>
      </c>
      <c r="H99" s="92">
        <f>H100</f>
        <v>-238.9</v>
      </c>
      <c r="I99" s="93">
        <v>0</v>
      </c>
      <c r="J99" s="93">
        <f>J100</f>
        <v>238.9</v>
      </c>
      <c r="K99" s="93">
        <f>K100</f>
        <v>238.9</v>
      </c>
      <c r="L99" s="100">
        <f>(I99/G99)*100</f>
        <v>0</v>
      </c>
    </row>
    <row r="100" spans="1:12" ht="12.75">
      <c r="A100" s="87"/>
      <c r="B100" s="88">
        <v>32</v>
      </c>
      <c r="C100" s="89" t="s">
        <v>88</v>
      </c>
      <c r="D100" s="100">
        <v>466</v>
      </c>
      <c r="E100" s="100">
        <v>1400</v>
      </c>
      <c r="F100" s="99">
        <v>1800</v>
      </c>
      <c r="G100" s="98">
        <f>ROUND(F100/7.5345,2)</f>
        <v>238.9</v>
      </c>
      <c r="H100" s="200">
        <f>I100-G100</f>
        <v>-238.9</v>
      </c>
      <c r="I100" s="99">
        <v>0</v>
      </c>
      <c r="J100" s="99">
        <v>238.9</v>
      </c>
      <c r="K100" s="99">
        <v>238.9</v>
      </c>
      <c r="L100" s="100">
        <f>(I100/G100)*100</f>
        <v>0</v>
      </c>
    </row>
    <row r="101" spans="1:12" ht="12.75">
      <c r="A101" s="80"/>
      <c r="B101" s="141" t="s">
        <v>123</v>
      </c>
      <c r="C101" s="102"/>
      <c r="D101" s="86"/>
      <c r="E101" s="86"/>
      <c r="F101" s="85"/>
      <c r="G101" s="85"/>
      <c r="H101" s="85"/>
      <c r="I101" s="85"/>
      <c r="J101" s="85"/>
      <c r="K101" s="85"/>
      <c r="L101" s="86"/>
    </row>
    <row r="102" spans="1:12" ht="12.75">
      <c r="A102" s="87"/>
      <c r="B102" s="88">
        <v>3</v>
      </c>
      <c r="C102" s="89" t="s">
        <v>87</v>
      </c>
      <c r="D102" s="94">
        <f>D103</f>
        <v>6806</v>
      </c>
      <c r="E102" s="94">
        <f>E103</f>
        <v>15000</v>
      </c>
      <c r="F102" s="93">
        <f>F103</f>
        <v>14400</v>
      </c>
      <c r="G102" s="92">
        <f>G103+G104</f>
        <v>1911.21</v>
      </c>
      <c r="H102" s="92">
        <f>H103</f>
        <v>-1911.21</v>
      </c>
      <c r="I102" s="93">
        <v>0</v>
      </c>
      <c r="J102" s="93">
        <f>J103</f>
        <v>1911.21</v>
      </c>
      <c r="K102" s="93">
        <f>K103</f>
        <v>1911.21</v>
      </c>
      <c r="L102" s="100">
        <f>(I102/G102)*100</f>
        <v>0</v>
      </c>
    </row>
    <row r="103" spans="1:12" ht="12.75">
      <c r="A103" s="87"/>
      <c r="B103" s="88">
        <v>32</v>
      </c>
      <c r="C103" s="89" t="s">
        <v>88</v>
      </c>
      <c r="D103" s="100">
        <v>6806</v>
      </c>
      <c r="E103" s="100">
        <v>15000</v>
      </c>
      <c r="F103" s="99">
        <v>14400</v>
      </c>
      <c r="G103" s="98">
        <f>ROUND(F103/7.5345,2)</f>
        <v>1911.21</v>
      </c>
      <c r="H103" s="200">
        <f>I103-G103</f>
        <v>-1911.21</v>
      </c>
      <c r="I103" s="99">
        <v>0</v>
      </c>
      <c r="J103" s="99">
        <v>1911.21</v>
      </c>
      <c r="K103" s="99">
        <v>1911.21</v>
      </c>
      <c r="L103" s="100">
        <f>(I103/G103)*100</f>
        <v>0</v>
      </c>
    </row>
    <row r="104" spans="1:12" ht="12.75">
      <c r="A104" s="80"/>
      <c r="B104" s="141" t="s">
        <v>124</v>
      </c>
      <c r="C104" s="102"/>
      <c r="D104" s="86"/>
      <c r="E104" s="86"/>
      <c r="F104" s="85"/>
      <c r="G104" s="85"/>
      <c r="H104" s="85"/>
      <c r="I104" s="85"/>
      <c r="J104" s="85"/>
      <c r="K104" s="85"/>
      <c r="L104" s="86"/>
    </row>
    <row r="105" spans="1:12" ht="12.75">
      <c r="A105" s="87"/>
      <c r="B105" s="88">
        <v>3</v>
      </c>
      <c r="C105" s="89" t="s">
        <v>87</v>
      </c>
      <c r="D105" s="94">
        <f>D106</f>
        <v>107407.7</v>
      </c>
      <c r="E105" s="94">
        <f>E106</f>
        <v>140000</v>
      </c>
      <c r="F105" s="93">
        <f>F106</f>
        <v>90000</v>
      </c>
      <c r="G105" s="92">
        <f>G106+G107</f>
        <v>11945.05</v>
      </c>
      <c r="H105" s="92">
        <f>H106</f>
        <v>-10895.21</v>
      </c>
      <c r="I105" s="93">
        <v>1049.84</v>
      </c>
      <c r="J105" s="93">
        <f>J106</f>
        <v>11945.05</v>
      </c>
      <c r="K105" s="93">
        <f>K106</f>
        <v>11945.05</v>
      </c>
      <c r="L105" s="100">
        <f>(I105/G105)*100</f>
        <v>8.788912562107317</v>
      </c>
    </row>
    <row r="106" spans="1:12" ht="12.75">
      <c r="A106" s="87"/>
      <c r="B106" s="88">
        <v>32</v>
      </c>
      <c r="C106" s="89" t="s">
        <v>88</v>
      </c>
      <c r="D106" s="100">
        <v>107407.7</v>
      </c>
      <c r="E106" s="100">
        <v>140000</v>
      </c>
      <c r="F106" s="99">
        <v>90000</v>
      </c>
      <c r="G106" s="98">
        <f>ROUND(F106/7.5345,2)</f>
        <v>11945.05</v>
      </c>
      <c r="H106" s="200">
        <f>I106-G106</f>
        <v>-10895.21</v>
      </c>
      <c r="I106" s="99">
        <v>1049.84</v>
      </c>
      <c r="J106" s="99">
        <v>11945.05</v>
      </c>
      <c r="K106" s="99">
        <v>11945.05</v>
      </c>
      <c r="L106" s="100">
        <f>(I106/G106)*100</f>
        <v>8.788912562107317</v>
      </c>
    </row>
    <row r="107" spans="1:12" ht="12.75">
      <c r="A107" s="80"/>
      <c r="B107" s="141" t="s">
        <v>125</v>
      </c>
      <c r="C107" s="102"/>
      <c r="D107" s="86"/>
      <c r="E107" s="86"/>
      <c r="F107" s="85"/>
      <c r="G107" s="85"/>
      <c r="H107" s="85"/>
      <c r="I107" s="85"/>
      <c r="J107" s="85"/>
      <c r="K107" s="85"/>
      <c r="L107" s="86"/>
    </row>
    <row r="108" spans="1:12" ht="12.75">
      <c r="A108" s="87"/>
      <c r="B108" s="88">
        <v>3</v>
      </c>
      <c r="C108" s="89" t="s">
        <v>87</v>
      </c>
      <c r="D108" s="94">
        <f>D109</f>
        <v>0</v>
      </c>
      <c r="E108" s="94">
        <v>0</v>
      </c>
      <c r="F108" s="93">
        <v>0</v>
      </c>
      <c r="G108" s="92">
        <v>0</v>
      </c>
      <c r="H108" s="92"/>
      <c r="I108" s="93">
        <v>0</v>
      </c>
      <c r="J108" s="99">
        <v>0</v>
      </c>
      <c r="K108" s="99">
        <v>0</v>
      </c>
      <c r="L108" s="94"/>
    </row>
    <row r="109" spans="1:12" ht="12.75">
      <c r="A109" s="87"/>
      <c r="B109" s="88">
        <v>32</v>
      </c>
      <c r="C109" s="89" t="s">
        <v>88</v>
      </c>
      <c r="D109" s="100">
        <v>0</v>
      </c>
      <c r="E109" s="100">
        <v>0</v>
      </c>
      <c r="F109" s="99">
        <v>0</v>
      </c>
      <c r="G109" s="103">
        <v>0</v>
      </c>
      <c r="H109" s="103"/>
      <c r="I109" s="99">
        <v>0</v>
      </c>
      <c r="J109" s="99">
        <v>0</v>
      </c>
      <c r="K109" s="99">
        <v>0</v>
      </c>
      <c r="L109" s="94"/>
    </row>
    <row r="110" spans="1:12" ht="12.75">
      <c r="A110" s="71" t="s">
        <v>126</v>
      </c>
      <c r="B110" s="72" t="s">
        <v>127</v>
      </c>
      <c r="C110" s="73"/>
      <c r="D110" s="101">
        <f aca="true" t="shared" si="8" ref="D110:K110">D112+D115+D118+D122</f>
        <v>217799.46999999997</v>
      </c>
      <c r="E110" s="101">
        <f t="shared" si="8"/>
        <v>210500</v>
      </c>
      <c r="F110" s="77">
        <f t="shared" si="8"/>
        <v>206259</v>
      </c>
      <c r="G110" s="76">
        <f t="shared" si="8"/>
        <v>27375.27</v>
      </c>
      <c r="H110" s="76">
        <f>I110-G110</f>
        <v>5432.330000000005</v>
      </c>
      <c r="I110" s="75">
        <f t="shared" si="8"/>
        <v>32807.600000000006</v>
      </c>
      <c r="J110" s="77">
        <f t="shared" si="8"/>
        <v>27375.27</v>
      </c>
      <c r="K110" s="77">
        <f t="shared" si="8"/>
        <v>27375.27</v>
      </c>
      <c r="L110" s="219">
        <f>(I110/G110)*100</f>
        <v>119.84393213290683</v>
      </c>
    </row>
    <row r="111" spans="1:12" ht="12.75">
      <c r="A111" s="80"/>
      <c r="B111" s="81" t="s">
        <v>128</v>
      </c>
      <c r="C111" s="102"/>
      <c r="D111" s="86"/>
      <c r="E111" s="86"/>
      <c r="F111" s="85"/>
      <c r="G111" s="85"/>
      <c r="H111" s="85"/>
      <c r="I111" s="85"/>
      <c r="J111" s="85"/>
      <c r="K111" s="85"/>
      <c r="L111" s="86"/>
    </row>
    <row r="112" spans="1:12" ht="12.75">
      <c r="A112" s="87"/>
      <c r="B112" s="88">
        <v>3</v>
      </c>
      <c r="C112" s="89" t="s">
        <v>87</v>
      </c>
      <c r="D112" s="94">
        <f>D113</f>
        <v>0</v>
      </c>
      <c r="E112" s="94">
        <f>E113</f>
        <v>1500</v>
      </c>
      <c r="F112" s="93">
        <f>F113</f>
        <v>1500</v>
      </c>
      <c r="G112" s="92">
        <f>G113+G114</f>
        <v>199.08</v>
      </c>
      <c r="H112" s="92">
        <f>H113</f>
        <v>0.009999999999990905</v>
      </c>
      <c r="I112" s="93">
        <f>I113</f>
        <v>199.09</v>
      </c>
      <c r="J112" s="93">
        <f>J113</f>
        <v>199.08</v>
      </c>
      <c r="K112" s="93">
        <f>K113</f>
        <v>199.08</v>
      </c>
      <c r="L112" s="100">
        <f>(I112/G112)*100</f>
        <v>100.00502310628892</v>
      </c>
    </row>
    <row r="113" spans="1:12" ht="12.75">
      <c r="A113" s="87"/>
      <c r="B113" s="88">
        <v>31</v>
      </c>
      <c r="C113" s="89" t="s">
        <v>103</v>
      </c>
      <c r="D113" s="100">
        <v>0</v>
      </c>
      <c r="E113" s="100">
        <v>1500</v>
      </c>
      <c r="F113" s="99">
        <v>1500</v>
      </c>
      <c r="G113" s="98">
        <f>ROUND(F113/7.5345,2)</f>
        <v>199.08</v>
      </c>
      <c r="H113" s="200">
        <f>I113-G113</f>
        <v>0.009999999999990905</v>
      </c>
      <c r="I113" s="99">
        <v>199.09</v>
      </c>
      <c r="J113" s="99">
        <v>199.08</v>
      </c>
      <c r="K113" s="99">
        <v>199.08</v>
      </c>
      <c r="L113" s="100">
        <f>(I113/G113)*100</f>
        <v>100.00502310628892</v>
      </c>
    </row>
    <row r="114" spans="1:12" ht="12.75">
      <c r="A114" s="80"/>
      <c r="B114" s="141" t="s">
        <v>129</v>
      </c>
      <c r="C114" s="102"/>
      <c r="D114" s="86"/>
      <c r="E114" s="86"/>
      <c r="F114" s="85"/>
      <c r="G114" s="85"/>
      <c r="H114" s="85"/>
      <c r="I114" s="85"/>
      <c r="J114" s="85"/>
      <c r="K114" s="85"/>
      <c r="L114" s="86"/>
    </row>
    <row r="115" spans="1:12" ht="12.75">
      <c r="A115" s="87"/>
      <c r="B115" s="88">
        <v>3</v>
      </c>
      <c r="C115" s="89" t="s">
        <v>87</v>
      </c>
      <c r="D115" s="94">
        <f>D116</f>
        <v>0</v>
      </c>
      <c r="E115" s="94">
        <f>E116</f>
        <v>2000</v>
      </c>
      <c r="F115" s="93">
        <f>F116</f>
        <v>2000</v>
      </c>
      <c r="G115" s="92">
        <f>G116+G117</f>
        <v>265.45</v>
      </c>
      <c r="H115" s="92"/>
      <c r="I115" s="93">
        <f>I116</f>
        <v>265.45</v>
      </c>
      <c r="J115" s="93">
        <f>J116</f>
        <v>265.45</v>
      </c>
      <c r="K115" s="93">
        <f>K116</f>
        <v>265.45</v>
      </c>
      <c r="L115" s="94">
        <f>(F115/E115)*100</f>
        <v>100</v>
      </c>
    </row>
    <row r="116" spans="1:12" ht="12.75">
      <c r="A116" s="87"/>
      <c r="B116" s="88">
        <v>31</v>
      </c>
      <c r="C116" s="89" t="s">
        <v>103</v>
      </c>
      <c r="D116" s="100">
        <v>0</v>
      </c>
      <c r="E116" s="100">
        <v>2000</v>
      </c>
      <c r="F116" s="99">
        <v>2000</v>
      </c>
      <c r="G116" s="98">
        <f>ROUND(F116/7.5345,2)</f>
        <v>265.45</v>
      </c>
      <c r="H116" s="200">
        <f>I116-G116</f>
        <v>0</v>
      </c>
      <c r="I116" s="99">
        <v>265.45</v>
      </c>
      <c r="J116" s="99">
        <v>265.45</v>
      </c>
      <c r="K116" s="99">
        <v>265.45</v>
      </c>
      <c r="L116" s="100">
        <f>(I116/G116)*100</f>
        <v>100</v>
      </c>
    </row>
    <row r="117" spans="1:12" ht="12.75">
      <c r="A117" s="80"/>
      <c r="B117" s="141" t="s">
        <v>130</v>
      </c>
      <c r="C117" s="102"/>
      <c r="D117" s="86"/>
      <c r="E117" s="86"/>
      <c r="F117" s="85"/>
      <c r="G117" s="85"/>
      <c r="H117" s="85"/>
      <c r="I117" s="85"/>
      <c r="J117" s="85"/>
      <c r="K117" s="85"/>
      <c r="L117" s="86"/>
    </row>
    <row r="118" spans="1:12" ht="12.75">
      <c r="A118" s="87"/>
      <c r="B118" s="88">
        <v>3</v>
      </c>
      <c r="C118" s="89" t="s">
        <v>87</v>
      </c>
      <c r="D118" s="94">
        <f aca="true" t="shared" si="9" ref="D118:K118">D119+D120</f>
        <v>153878.93999999997</v>
      </c>
      <c r="E118" s="94">
        <f t="shared" si="9"/>
        <v>139000</v>
      </c>
      <c r="F118" s="93">
        <f t="shared" si="9"/>
        <v>128544</v>
      </c>
      <c r="G118" s="92">
        <f t="shared" si="9"/>
        <v>17060.72</v>
      </c>
      <c r="H118" s="92">
        <f>I118-G118</f>
        <v>172.59000000000015</v>
      </c>
      <c r="I118" s="93">
        <f t="shared" si="9"/>
        <v>17233.31</v>
      </c>
      <c r="J118" s="93">
        <f t="shared" si="9"/>
        <v>17060.72</v>
      </c>
      <c r="K118" s="93">
        <f t="shared" si="9"/>
        <v>17060.72</v>
      </c>
      <c r="L118" s="100">
        <f>(I118/G118)*100</f>
        <v>101.011622018297</v>
      </c>
    </row>
    <row r="119" spans="1:12" ht="12.75">
      <c r="A119" s="87"/>
      <c r="B119" s="88">
        <v>31</v>
      </c>
      <c r="C119" s="89" t="s">
        <v>103</v>
      </c>
      <c r="D119" s="100">
        <v>142572.36</v>
      </c>
      <c r="E119" s="100">
        <v>100400</v>
      </c>
      <c r="F119" s="99">
        <v>105240</v>
      </c>
      <c r="G119" s="98">
        <f>ROUND(F119/7.5345,2)</f>
        <v>13967.75</v>
      </c>
      <c r="H119" s="200">
        <f>I119-G119</f>
        <v>392</v>
      </c>
      <c r="I119" s="99">
        <v>14359.75</v>
      </c>
      <c r="J119" s="99">
        <v>13967.75</v>
      </c>
      <c r="K119" s="99">
        <v>13967.75</v>
      </c>
      <c r="L119" s="100">
        <f>(I119/G119)*100</f>
        <v>102.80646489234128</v>
      </c>
    </row>
    <row r="120" spans="1:12" ht="12.75">
      <c r="A120" s="87"/>
      <c r="B120" s="88">
        <v>32</v>
      </c>
      <c r="C120" s="89" t="s">
        <v>88</v>
      </c>
      <c r="D120" s="100">
        <v>11306.58</v>
      </c>
      <c r="E120" s="100">
        <v>38600</v>
      </c>
      <c r="F120" s="99">
        <v>23304</v>
      </c>
      <c r="G120" s="98">
        <f>ROUND(F120/7.5345,2)</f>
        <v>3092.97</v>
      </c>
      <c r="H120" s="200">
        <f>I120-G120</f>
        <v>-219.40999999999985</v>
      </c>
      <c r="I120" s="99">
        <v>2873.56</v>
      </c>
      <c r="J120" s="99">
        <v>3092.97</v>
      </c>
      <c r="K120" s="99">
        <v>3092.97</v>
      </c>
      <c r="L120" s="100">
        <f>(I120/G120)*100</f>
        <v>92.90617109121654</v>
      </c>
    </row>
    <row r="121" spans="1:12" ht="12.75">
      <c r="A121" s="80"/>
      <c r="B121" s="141" t="s">
        <v>131</v>
      </c>
      <c r="C121" s="102"/>
      <c r="D121" s="86"/>
      <c r="E121" s="86"/>
      <c r="F121" s="85"/>
      <c r="G121" s="85"/>
      <c r="H121" s="85"/>
      <c r="I121" s="85"/>
      <c r="J121" s="85"/>
      <c r="K121" s="85"/>
      <c r="L121" s="86"/>
    </row>
    <row r="122" spans="1:12" ht="12.75">
      <c r="A122" s="87"/>
      <c r="B122" s="88">
        <v>3</v>
      </c>
      <c r="C122" s="89" t="s">
        <v>87</v>
      </c>
      <c r="D122" s="94">
        <f aca="true" t="shared" si="10" ref="D122:K122">D123+D124</f>
        <v>63920.53</v>
      </c>
      <c r="E122" s="94">
        <f t="shared" si="10"/>
        <v>68000</v>
      </c>
      <c r="F122" s="93">
        <f t="shared" si="10"/>
        <v>74215</v>
      </c>
      <c r="G122" s="92">
        <f t="shared" si="10"/>
        <v>9850.02</v>
      </c>
      <c r="H122" s="92">
        <f>I122-G122</f>
        <v>5259.73</v>
      </c>
      <c r="I122" s="93">
        <f t="shared" si="10"/>
        <v>15109.75</v>
      </c>
      <c r="J122" s="93">
        <f t="shared" si="10"/>
        <v>9850.02</v>
      </c>
      <c r="K122" s="93">
        <f t="shared" si="10"/>
        <v>9850.02</v>
      </c>
      <c r="L122" s="100">
        <f>(I122/G122)*100</f>
        <v>153.39816568900366</v>
      </c>
    </row>
    <row r="123" spans="1:12" ht="12.75">
      <c r="A123" s="87"/>
      <c r="B123" s="88">
        <v>31</v>
      </c>
      <c r="C123" s="89" t="s">
        <v>103</v>
      </c>
      <c r="D123" s="100">
        <v>63191.21</v>
      </c>
      <c r="E123" s="100">
        <v>67100</v>
      </c>
      <c r="F123" s="99">
        <v>70335</v>
      </c>
      <c r="G123" s="98">
        <f>ROUND(F123/7.5345,2)</f>
        <v>9335.06</v>
      </c>
      <c r="H123" s="200">
        <f>I123-G123</f>
        <v>5024.6900000000005</v>
      </c>
      <c r="I123" s="99">
        <v>14359.75</v>
      </c>
      <c r="J123" s="99">
        <v>9335.06</v>
      </c>
      <c r="K123" s="99">
        <v>9335.06</v>
      </c>
      <c r="L123" s="100">
        <f>(I123/G123)*100</f>
        <v>153.82600647451653</v>
      </c>
    </row>
    <row r="124" spans="1:12" ht="12.75">
      <c r="A124" s="87"/>
      <c r="B124" s="88">
        <v>32</v>
      </c>
      <c r="C124" s="89" t="s">
        <v>132</v>
      </c>
      <c r="D124" s="100">
        <v>729.32</v>
      </c>
      <c r="E124" s="100">
        <v>900</v>
      </c>
      <c r="F124" s="99">
        <v>3880</v>
      </c>
      <c r="G124" s="98">
        <f>ROUND(F124/7.5345,2)</f>
        <v>514.96</v>
      </c>
      <c r="H124" s="200">
        <f>I124-G124</f>
        <v>235.03999999999996</v>
      </c>
      <c r="I124" s="99">
        <v>750</v>
      </c>
      <c r="J124" s="99">
        <v>514.96</v>
      </c>
      <c r="K124" s="99">
        <v>514.96</v>
      </c>
      <c r="L124" s="100">
        <f>(I124/G124)*100</f>
        <v>145.64237999067888</v>
      </c>
    </row>
    <row r="125" spans="1:12" ht="12.75">
      <c r="A125" s="71" t="s">
        <v>133</v>
      </c>
      <c r="B125" s="72" t="s">
        <v>134</v>
      </c>
      <c r="C125" s="73"/>
      <c r="D125" s="101">
        <f>SUM(D127+D133+D140)</f>
        <v>16681.17</v>
      </c>
      <c r="E125" s="101">
        <f>E127+E133+E140+123</f>
        <v>31002.02</v>
      </c>
      <c r="F125" s="77">
        <f>F127+F133+F140</f>
        <v>31300</v>
      </c>
      <c r="G125" s="76">
        <f>G127+G133+G140</f>
        <v>4154.219999999999</v>
      </c>
      <c r="H125" s="76">
        <f>I125-G125</f>
        <v>4549.470000000001</v>
      </c>
      <c r="I125" s="75">
        <f>I127+I133+I140+I146+I130+I137+I143</f>
        <v>8703.69</v>
      </c>
      <c r="J125" s="77">
        <f>J127+J133+J140</f>
        <v>4154.219999999999</v>
      </c>
      <c r="K125" s="77">
        <f>K127+K133+K140</f>
        <v>4154.219999999999</v>
      </c>
      <c r="L125" s="219">
        <f>(I125/G125)*100</f>
        <v>209.51442147984466</v>
      </c>
    </row>
    <row r="126" spans="1:12" ht="12.75">
      <c r="A126" s="80"/>
      <c r="B126" s="81" t="s">
        <v>135</v>
      </c>
      <c r="C126" s="102"/>
      <c r="D126" s="86"/>
      <c r="E126" s="86"/>
      <c r="F126" s="85"/>
      <c r="G126" s="85"/>
      <c r="H126" s="85"/>
      <c r="I126" s="85"/>
      <c r="J126" s="85"/>
      <c r="K126" s="85"/>
      <c r="L126" s="86"/>
    </row>
    <row r="127" spans="1:12" ht="12.75">
      <c r="A127" s="87"/>
      <c r="B127" s="88">
        <v>3</v>
      </c>
      <c r="C127" s="89" t="s">
        <v>87</v>
      </c>
      <c r="D127" s="94">
        <f>D128</f>
        <v>1075.7</v>
      </c>
      <c r="E127" s="94">
        <f>E128</f>
        <v>1500</v>
      </c>
      <c r="F127" s="93">
        <f>F128</f>
        <v>1500</v>
      </c>
      <c r="G127" s="92">
        <f>G128+G132</f>
        <v>199.08</v>
      </c>
      <c r="H127" s="92">
        <f>I127-G127</f>
        <v>-111.18</v>
      </c>
      <c r="I127" s="93">
        <f>I128</f>
        <v>87.9</v>
      </c>
      <c r="J127" s="93">
        <f>J128</f>
        <v>199.08</v>
      </c>
      <c r="K127" s="93">
        <f>K128</f>
        <v>199.08</v>
      </c>
      <c r="L127" s="100">
        <f>(I127/G127)*100</f>
        <v>44.15310427968656</v>
      </c>
    </row>
    <row r="128" spans="1:12" ht="12.75">
      <c r="A128" s="87"/>
      <c r="B128" s="88">
        <v>32</v>
      </c>
      <c r="C128" s="89" t="s">
        <v>88</v>
      </c>
      <c r="D128" s="100">
        <v>1075.7</v>
      </c>
      <c r="E128" s="100">
        <v>1500</v>
      </c>
      <c r="F128" s="99">
        <v>1500</v>
      </c>
      <c r="G128" s="98">
        <f>ROUND(F128/7.5345,2)</f>
        <v>199.08</v>
      </c>
      <c r="H128" s="200">
        <f>I128-G128</f>
        <v>-111.18</v>
      </c>
      <c r="I128" s="99">
        <v>87.9</v>
      </c>
      <c r="J128" s="99">
        <v>199.08</v>
      </c>
      <c r="K128" s="99">
        <v>199.08</v>
      </c>
      <c r="L128" s="100">
        <f>(I128/G128)*100</f>
        <v>44.15310427968656</v>
      </c>
    </row>
    <row r="129" spans="1:12" ht="12.75">
      <c r="A129" s="80"/>
      <c r="B129" s="81" t="s">
        <v>354</v>
      </c>
      <c r="C129" s="102"/>
      <c r="D129" s="86"/>
      <c r="E129" s="86"/>
      <c r="F129" s="85"/>
      <c r="G129" s="85"/>
      <c r="H129" s="85"/>
      <c r="I129" s="85"/>
      <c r="J129" s="85"/>
      <c r="K129" s="85"/>
      <c r="L129" s="86"/>
    </row>
    <row r="130" spans="1:12" ht="12.75">
      <c r="A130" s="87"/>
      <c r="B130" s="88">
        <v>3</v>
      </c>
      <c r="C130" s="89" t="s">
        <v>87</v>
      </c>
      <c r="D130" s="100"/>
      <c r="E130" s="100"/>
      <c r="F130" s="99"/>
      <c r="G130" s="200"/>
      <c r="H130" s="92">
        <f>I130-G130</f>
        <v>195.1</v>
      </c>
      <c r="I130" s="99">
        <f>I131</f>
        <v>195.1</v>
      </c>
      <c r="J130" s="99"/>
      <c r="K130" s="99"/>
      <c r="L130" s="100"/>
    </row>
    <row r="131" spans="1:12" ht="12.75">
      <c r="A131" s="87"/>
      <c r="B131" s="88">
        <v>32</v>
      </c>
      <c r="C131" s="89" t="s">
        <v>88</v>
      </c>
      <c r="D131" s="100"/>
      <c r="E131" s="100"/>
      <c r="F131" s="99"/>
      <c r="G131" s="200"/>
      <c r="H131" s="200">
        <f>I131-G131</f>
        <v>195.1</v>
      </c>
      <c r="I131" s="99">
        <v>195.1</v>
      </c>
      <c r="J131" s="99"/>
      <c r="K131" s="99"/>
      <c r="L131" s="100"/>
    </row>
    <row r="132" spans="1:12" ht="12.75">
      <c r="A132" s="80"/>
      <c r="B132" s="141" t="s">
        <v>136</v>
      </c>
      <c r="C132" s="102"/>
      <c r="D132" s="86"/>
      <c r="E132" s="86"/>
      <c r="F132" s="85"/>
      <c r="G132" s="85"/>
      <c r="H132" s="85"/>
      <c r="I132" s="85"/>
      <c r="J132" s="85"/>
      <c r="K132" s="85"/>
      <c r="L132" s="86"/>
    </row>
    <row r="133" spans="1:12" ht="12.75">
      <c r="A133" s="87"/>
      <c r="B133" s="88">
        <v>3</v>
      </c>
      <c r="C133" s="89" t="s">
        <v>87</v>
      </c>
      <c r="D133" s="94">
        <f>D134</f>
        <v>10414.49</v>
      </c>
      <c r="E133" s="94">
        <f>E134</f>
        <v>22800</v>
      </c>
      <c r="F133" s="93">
        <f>F134</f>
        <v>22800</v>
      </c>
      <c r="G133" s="92">
        <f>G134+G139</f>
        <v>3026.08</v>
      </c>
      <c r="H133" s="92">
        <f>I133-G133</f>
        <v>-1743.33</v>
      </c>
      <c r="I133" s="208">
        <f>I134+I135</f>
        <v>1282.75</v>
      </c>
      <c r="J133" s="93">
        <f>J134</f>
        <v>3026.08</v>
      </c>
      <c r="K133" s="93">
        <f>K134</f>
        <v>3026.08</v>
      </c>
      <c r="L133" s="100">
        <f>(I133/G133)*100</f>
        <v>42.38982445936658</v>
      </c>
    </row>
    <row r="134" spans="1:12" ht="12.75">
      <c r="A134" s="87"/>
      <c r="B134" s="88">
        <v>32</v>
      </c>
      <c r="C134" s="89" t="s">
        <v>88</v>
      </c>
      <c r="D134" s="100">
        <v>10414.49</v>
      </c>
      <c r="E134" s="100">
        <v>22800</v>
      </c>
      <c r="F134" s="99">
        <v>22800</v>
      </c>
      <c r="G134" s="98">
        <f>ROUND(F134/7.5345,2)</f>
        <v>3026.08</v>
      </c>
      <c r="H134" s="200">
        <f>I134-G134</f>
        <v>-1993.33</v>
      </c>
      <c r="I134" s="99">
        <v>1032.75</v>
      </c>
      <c r="J134" s="99">
        <v>3026.08</v>
      </c>
      <c r="K134" s="99">
        <v>3026.08</v>
      </c>
      <c r="L134" s="100">
        <f>(I134/G134)*100</f>
        <v>34.128311214508535</v>
      </c>
    </row>
    <row r="135" spans="1:12" ht="12.75">
      <c r="A135" s="87"/>
      <c r="B135" s="88">
        <v>37</v>
      </c>
      <c r="C135" s="89" t="s">
        <v>335</v>
      </c>
      <c r="D135" s="100"/>
      <c r="E135" s="100"/>
      <c r="F135" s="99"/>
      <c r="G135" s="200"/>
      <c r="H135" s="200">
        <f>I135-G135</f>
        <v>250</v>
      </c>
      <c r="I135" s="99">
        <v>250</v>
      </c>
      <c r="J135" s="99"/>
      <c r="K135" s="99"/>
      <c r="L135" s="100">
        <v>0</v>
      </c>
    </row>
    <row r="136" spans="1:12" ht="12.75">
      <c r="A136" s="80"/>
      <c r="B136" s="141" t="s">
        <v>355</v>
      </c>
      <c r="C136" s="102"/>
      <c r="D136" s="86"/>
      <c r="E136" s="86"/>
      <c r="F136" s="85"/>
      <c r="G136" s="85"/>
      <c r="H136" s="85"/>
      <c r="I136" s="85"/>
      <c r="J136" s="85"/>
      <c r="K136" s="85"/>
      <c r="L136" s="86"/>
    </row>
    <row r="137" spans="1:12" ht="12.75">
      <c r="A137" s="87"/>
      <c r="B137" s="88">
        <v>3</v>
      </c>
      <c r="C137" s="89" t="s">
        <v>87</v>
      </c>
      <c r="D137" s="100"/>
      <c r="E137" s="100"/>
      <c r="F137" s="99"/>
      <c r="G137" s="200"/>
      <c r="H137" s="92">
        <f>I137-G137</f>
        <v>1993.33</v>
      </c>
      <c r="I137" s="99">
        <f>I138</f>
        <v>1993.33</v>
      </c>
      <c r="J137" s="99"/>
      <c r="K137" s="99"/>
      <c r="L137" s="100"/>
    </row>
    <row r="138" spans="1:12" ht="12.75">
      <c r="A138" s="87"/>
      <c r="B138" s="88">
        <v>32</v>
      </c>
      <c r="C138" s="89" t="s">
        <v>88</v>
      </c>
      <c r="D138" s="100"/>
      <c r="E138" s="100"/>
      <c r="F138" s="99"/>
      <c r="G138" s="200"/>
      <c r="H138" s="200">
        <f>I138-G138</f>
        <v>1993.33</v>
      </c>
      <c r="I138" s="99">
        <v>1993.33</v>
      </c>
      <c r="J138" s="99"/>
      <c r="K138" s="99"/>
      <c r="L138" s="100"/>
    </row>
    <row r="139" spans="1:12" ht="12.75">
      <c r="A139" s="80"/>
      <c r="B139" s="141" t="s">
        <v>131</v>
      </c>
      <c r="C139" s="102"/>
      <c r="D139" s="86"/>
      <c r="E139" s="86"/>
      <c r="F139" s="85"/>
      <c r="G139" s="85"/>
      <c r="H139" s="85"/>
      <c r="I139" s="85"/>
      <c r="J139" s="85"/>
      <c r="K139" s="85"/>
      <c r="L139" s="86"/>
    </row>
    <row r="140" spans="1:12" ht="12.75">
      <c r="A140" s="87"/>
      <c r="B140" s="88">
        <v>3</v>
      </c>
      <c r="C140" s="89" t="s">
        <v>87</v>
      </c>
      <c r="D140" s="94">
        <f aca="true" t="shared" si="11" ref="D140:K140">D141</f>
        <v>5190.98</v>
      </c>
      <c r="E140" s="94">
        <f t="shared" si="11"/>
        <v>6579.02</v>
      </c>
      <c r="F140" s="93">
        <f t="shared" si="11"/>
        <v>7000</v>
      </c>
      <c r="G140" s="92">
        <f t="shared" si="11"/>
        <v>929.06</v>
      </c>
      <c r="H140" s="92">
        <f>I140-G140</f>
        <v>3281.9</v>
      </c>
      <c r="I140" s="207">
        <f t="shared" si="11"/>
        <v>4210.96</v>
      </c>
      <c r="J140" s="93">
        <f t="shared" si="11"/>
        <v>929.06</v>
      </c>
      <c r="K140" s="93">
        <f t="shared" si="11"/>
        <v>929.06</v>
      </c>
      <c r="L140" s="100">
        <f>(I140/G140)*100</f>
        <v>453.2495210212473</v>
      </c>
    </row>
    <row r="141" spans="1:12" ht="12.75">
      <c r="A141" s="87"/>
      <c r="B141" s="88">
        <v>32</v>
      </c>
      <c r="C141" s="89" t="s">
        <v>88</v>
      </c>
      <c r="D141" s="100">
        <v>5190.98</v>
      </c>
      <c r="E141" s="100">
        <v>6579.02</v>
      </c>
      <c r="F141" s="99">
        <v>7000</v>
      </c>
      <c r="G141" s="98">
        <f>ROUND(F141/7.5345,2)</f>
        <v>929.06</v>
      </c>
      <c r="H141" s="200">
        <f>I141-G141</f>
        <v>3281.9</v>
      </c>
      <c r="I141" s="99">
        <v>4210.96</v>
      </c>
      <c r="J141" s="99">
        <v>929.06</v>
      </c>
      <c r="K141" s="99">
        <v>929.06</v>
      </c>
      <c r="L141" s="100">
        <f>(I141/G141)*100</f>
        <v>453.2495210212473</v>
      </c>
    </row>
    <row r="142" spans="1:12" ht="12.75">
      <c r="A142" s="80"/>
      <c r="B142" s="141" t="s">
        <v>356</v>
      </c>
      <c r="C142" s="102"/>
      <c r="D142" s="86"/>
      <c r="E142" s="86"/>
      <c r="F142" s="85"/>
      <c r="G142" s="85"/>
      <c r="H142" s="85"/>
      <c r="I142" s="85"/>
      <c r="J142" s="85"/>
      <c r="K142" s="85"/>
      <c r="L142" s="86"/>
    </row>
    <row r="143" spans="1:12" ht="12.75">
      <c r="A143" s="87"/>
      <c r="B143" s="88">
        <v>3</v>
      </c>
      <c r="C143" s="89" t="s">
        <v>87</v>
      </c>
      <c r="D143" s="100"/>
      <c r="E143" s="100"/>
      <c r="F143" s="99"/>
      <c r="G143" s="200"/>
      <c r="H143" s="92">
        <f>I143-G143</f>
        <v>627.25</v>
      </c>
      <c r="I143" s="99">
        <f>I144</f>
        <v>627.25</v>
      </c>
      <c r="J143" s="99"/>
      <c r="K143" s="99"/>
      <c r="L143" s="100"/>
    </row>
    <row r="144" spans="1:12" ht="12.75">
      <c r="A144" s="87"/>
      <c r="B144" s="88">
        <v>32</v>
      </c>
      <c r="C144" s="89" t="s">
        <v>88</v>
      </c>
      <c r="D144" s="100"/>
      <c r="E144" s="100"/>
      <c r="F144" s="99"/>
      <c r="G144" s="200"/>
      <c r="H144" s="200">
        <f>I144-G144</f>
        <v>627.25</v>
      </c>
      <c r="I144" s="99">
        <v>627.25</v>
      </c>
      <c r="J144" s="99"/>
      <c r="K144" s="99"/>
      <c r="L144" s="100"/>
    </row>
    <row r="145" spans="1:12" ht="12.75">
      <c r="A145" s="80"/>
      <c r="B145" s="141" t="s">
        <v>336</v>
      </c>
      <c r="C145" s="102"/>
      <c r="D145" s="86"/>
      <c r="E145" s="86"/>
      <c r="F145" s="85"/>
      <c r="G145" s="85"/>
      <c r="H145" s="85"/>
      <c r="I145" s="85"/>
      <c r="J145" s="85"/>
      <c r="K145" s="85"/>
      <c r="L145" s="86"/>
    </row>
    <row r="146" spans="1:12" ht="12.75">
      <c r="A146" s="87"/>
      <c r="B146" s="88">
        <v>3</v>
      </c>
      <c r="C146" s="89" t="s">
        <v>87</v>
      </c>
      <c r="D146" s="100"/>
      <c r="E146" s="94">
        <f>E147</f>
        <v>832.48</v>
      </c>
      <c r="F146" s="99"/>
      <c r="G146" s="200"/>
      <c r="H146" s="92">
        <f>I146-G146</f>
        <v>306.4</v>
      </c>
      <c r="I146" s="94">
        <f>I147</f>
        <v>306.4</v>
      </c>
      <c r="J146" s="99"/>
      <c r="K146" s="99"/>
      <c r="L146" s="100"/>
    </row>
    <row r="147" spans="1:12" ht="12.75">
      <c r="A147" s="87"/>
      <c r="B147" s="88">
        <v>32</v>
      </c>
      <c r="C147" s="89" t="s">
        <v>88</v>
      </c>
      <c r="D147" s="100"/>
      <c r="E147" s="100">
        <v>832.48</v>
      </c>
      <c r="F147" s="99"/>
      <c r="G147" s="200"/>
      <c r="H147" s="200">
        <f>I147-G147</f>
        <v>306.4</v>
      </c>
      <c r="I147" s="99">
        <v>306.4</v>
      </c>
      <c r="J147" s="99"/>
      <c r="K147" s="99"/>
      <c r="L147" s="100"/>
    </row>
    <row r="148" spans="1:12" ht="12.75">
      <c r="A148" s="71" t="s">
        <v>137</v>
      </c>
      <c r="B148" s="72" t="s">
        <v>138</v>
      </c>
      <c r="C148" s="73"/>
      <c r="D148" s="101">
        <f aca="true" t="shared" si="12" ref="D148:K148">D150+D152</f>
        <v>99948.93</v>
      </c>
      <c r="E148" s="101">
        <f t="shared" si="12"/>
        <v>101000</v>
      </c>
      <c r="F148" s="77">
        <f t="shared" si="12"/>
        <v>101000</v>
      </c>
      <c r="G148" s="76">
        <f t="shared" si="12"/>
        <v>13405</v>
      </c>
      <c r="H148" s="76">
        <f>I148-G148</f>
        <v>0</v>
      </c>
      <c r="I148" s="75">
        <f t="shared" si="12"/>
        <v>13405</v>
      </c>
      <c r="J148" s="77">
        <f t="shared" si="12"/>
        <v>13405</v>
      </c>
      <c r="K148" s="77">
        <f t="shared" si="12"/>
        <v>13405</v>
      </c>
      <c r="L148" s="219">
        <f>(I148/G148)*100</f>
        <v>100</v>
      </c>
    </row>
    <row r="149" spans="1:12" ht="12.75">
      <c r="A149" s="80"/>
      <c r="B149" s="81" t="s">
        <v>139</v>
      </c>
      <c r="C149" s="82" t="s">
        <v>140</v>
      </c>
      <c r="D149" s="86"/>
      <c r="E149" s="86"/>
      <c r="F149" s="85"/>
      <c r="G149" s="85"/>
      <c r="H149" s="85"/>
      <c r="I149" s="85"/>
      <c r="J149" s="85"/>
      <c r="K149" s="85"/>
      <c r="L149" s="86"/>
    </row>
    <row r="150" spans="1:12" ht="12.75">
      <c r="A150" s="87"/>
      <c r="B150" s="88">
        <v>3</v>
      </c>
      <c r="C150" s="89" t="s">
        <v>87</v>
      </c>
      <c r="D150" s="94">
        <f>D151</f>
        <v>74210.58</v>
      </c>
      <c r="E150" s="94">
        <f>E151</f>
        <v>75000</v>
      </c>
      <c r="F150" s="93">
        <v>75000</v>
      </c>
      <c r="G150" s="98">
        <f>ROUND(F150/7.5345,2)</f>
        <v>9954.21</v>
      </c>
      <c r="H150" s="200"/>
      <c r="I150" s="94">
        <f>I151</f>
        <v>9954.21</v>
      </c>
      <c r="J150" s="93">
        <f>J151</f>
        <v>9954.21</v>
      </c>
      <c r="K150" s="93">
        <f>K151</f>
        <v>9954.21</v>
      </c>
      <c r="L150" s="94">
        <f>(F150/E150)*100</f>
        <v>100</v>
      </c>
    </row>
    <row r="151" spans="1:12" ht="12.75">
      <c r="A151" s="87"/>
      <c r="B151" s="88">
        <v>32</v>
      </c>
      <c r="C151" s="89" t="s">
        <v>88</v>
      </c>
      <c r="D151" s="100">
        <v>74210.58</v>
      </c>
      <c r="E151" s="100">
        <v>75000</v>
      </c>
      <c r="F151" s="99">
        <v>75000</v>
      </c>
      <c r="G151" s="98">
        <f>ROUND(F151/7.5345,2)</f>
        <v>9954.21</v>
      </c>
      <c r="H151" s="200">
        <f>I151-G151</f>
        <v>0</v>
      </c>
      <c r="I151" s="99">
        <v>9954.21</v>
      </c>
      <c r="J151" s="99">
        <v>9954.21</v>
      </c>
      <c r="K151" s="99">
        <v>9954.21</v>
      </c>
      <c r="L151" s="100">
        <f>(F151/E151)*100</f>
        <v>100</v>
      </c>
    </row>
    <row r="152" spans="1:12" ht="12.75">
      <c r="A152" s="87"/>
      <c r="B152" s="88">
        <v>4</v>
      </c>
      <c r="C152" s="89" t="s">
        <v>94</v>
      </c>
      <c r="D152" s="100">
        <f>D153</f>
        <v>25738.35</v>
      </c>
      <c r="E152" s="94">
        <f>E153</f>
        <v>26000</v>
      </c>
      <c r="F152" s="93">
        <v>26000</v>
      </c>
      <c r="G152" s="92">
        <f>G153</f>
        <v>3450.79</v>
      </c>
      <c r="H152" s="92"/>
      <c r="I152" s="94">
        <f>I153</f>
        <v>3450.79</v>
      </c>
      <c r="J152" s="93">
        <f>J153</f>
        <v>3450.79</v>
      </c>
      <c r="K152" s="93">
        <f>K153</f>
        <v>3450.79</v>
      </c>
      <c r="L152" s="94">
        <f>(F152/E152)*100</f>
        <v>100</v>
      </c>
    </row>
    <row r="153" spans="1:12" ht="12.75">
      <c r="A153" s="87"/>
      <c r="B153" s="88">
        <v>42</v>
      </c>
      <c r="C153" s="142" t="s">
        <v>141</v>
      </c>
      <c r="D153" s="100">
        <v>25738.35</v>
      </c>
      <c r="E153" s="100">
        <v>26000</v>
      </c>
      <c r="F153" s="99">
        <v>26000</v>
      </c>
      <c r="G153" s="98">
        <f>ROUND(F153/7.5345,2)</f>
        <v>3450.79</v>
      </c>
      <c r="H153" s="200">
        <f>I153-G153</f>
        <v>0</v>
      </c>
      <c r="I153" s="99">
        <v>3450.79</v>
      </c>
      <c r="J153" s="99">
        <v>3450.79</v>
      </c>
      <c r="K153" s="99">
        <v>3450.79</v>
      </c>
      <c r="L153" s="100">
        <f>(F153/E153)*100</f>
        <v>100</v>
      </c>
    </row>
    <row r="154" spans="1:12" ht="12.75">
      <c r="A154" s="71" t="s">
        <v>142</v>
      </c>
      <c r="B154" s="72" t="s">
        <v>143</v>
      </c>
      <c r="C154" s="73"/>
      <c r="D154" s="101">
        <f aca="true" t="shared" si="13" ref="D154:K154">D156</f>
        <v>0</v>
      </c>
      <c r="E154" s="101">
        <f t="shared" si="13"/>
        <v>2000</v>
      </c>
      <c r="F154" s="77">
        <f t="shared" si="13"/>
        <v>2000</v>
      </c>
      <c r="G154" s="76">
        <f t="shared" si="13"/>
        <v>265.45</v>
      </c>
      <c r="H154" s="76">
        <f>I154-G154</f>
        <v>0</v>
      </c>
      <c r="I154" s="75">
        <f t="shared" si="13"/>
        <v>265.45</v>
      </c>
      <c r="J154" s="78">
        <f t="shared" si="13"/>
        <v>265.45</v>
      </c>
      <c r="K154" s="78">
        <f t="shared" si="13"/>
        <v>265.45</v>
      </c>
      <c r="L154" s="219">
        <f>(I154/G154)*100</f>
        <v>100</v>
      </c>
    </row>
    <row r="155" spans="1:12" ht="12.75">
      <c r="A155" s="80"/>
      <c r="B155" s="81" t="s">
        <v>144</v>
      </c>
      <c r="C155" s="102"/>
      <c r="D155" s="86"/>
      <c r="E155" s="86"/>
      <c r="F155" s="85"/>
      <c r="G155" s="85"/>
      <c r="H155" s="85"/>
      <c r="I155" s="85"/>
      <c r="J155" s="85"/>
      <c r="K155" s="85"/>
      <c r="L155" s="86"/>
    </row>
    <row r="156" spans="1:12" ht="12.75">
      <c r="A156" s="87"/>
      <c r="B156" s="88">
        <v>3</v>
      </c>
      <c r="C156" s="89" t="s">
        <v>87</v>
      </c>
      <c r="D156" s="143">
        <f aca="true" t="shared" si="14" ref="D156:K156">D157</f>
        <v>0</v>
      </c>
      <c r="E156" s="143">
        <f t="shared" si="14"/>
        <v>2000</v>
      </c>
      <c r="F156" s="144">
        <f t="shared" si="14"/>
        <v>2000</v>
      </c>
      <c r="G156" s="92">
        <f t="shared" si="14"/>
        <v>265.45</v>
      </c>
      <c r="H156" s="92"/>
      <c r="I156" s="144">
        <f t="shared" si="14"/>
        <v>265.45</v>
      </c>
      <c r="J156" s="93">
        <f t="shared" si="14"/>
        <v>265.45</v>
      </c>
      <c r="K156" s="93">
        <f t="shared" si="14"/>
        <v>265.45</v>
      </c>
      <c r="L156" s="94">
        <f>(F156/E156)*100</f>
        <v>100</v>
      </c>
    </row>
    <row r="157" spans="1:12" ht="12.75">
      <c r="A157" s="87"/>
      <c r="B157" s="88">
        <v>32</v>
      </c>
      <c r="C157" s="89" t="s">
        <v>88</v>
      </c>
      <c r="D157" s="100">
        <v>0</v>
      </c>
      <c r="E157" s="100">
        <v>2000</v>
      </c>
      <c r="F157" s="99">
        <v>2000</v>
      </c>
      <c r="G157" s="98">
        <f>ROUND(F157/7.5345,2)</f>
        <v>265.45</v>
      </c>
      <c r="H157" s="200">
        <f>I157-G157</f>
        <v>0</v>
      </c>
      <c r="I157" s="99">
        <v>265.45</v>
      </c>
      <c r="J157" s="99">
        <v>265.45</v>
      </c>
      <c r="K157" s="99">
        <v>265.45</v>
      </c>
      <c r="L157" s="100">
        <f>(F157/E157)*100</f>
        <v>100</v>
      </c>
    </row>
    <row r="158" spans="1:12" ht="12.75">
      <c r="A158" s="71" t="s">
        <v>145</v>
      </c>
      <c r="B158" s="72" t="s">
        <v>146</v>
      </c>
      <c r="C158" s="73"/>
      <c r="D158" s="101">
        <f aca="true" t="shared" si="15" ref="D158:K158">D160</f>
        <v>0</v>
      </c>
      <c r="E158" s="101">
        <f t="shared" si="15"/>
        <v>7000</v>
      </c>
      <c r="F158" s="77">
        <f t="shared" si="15"/>
        <v>7000</v>
      </c>
      <c r="G158" s="76">
        <f t="shared" si="15"/>
        <v>929.06</v>
      </c>
      <c r="H158" s="76">
        <f>I158-G158</f>
        <v>-929.06</v>
      </c>
      <c r="I158" s="75">
        <v>0</v>
      </c>
      <c r="J158" s="77">
        <f t="shared" si="15"/>
        <v>929.06</v>
      </c>
      <c r="K158" s="77">
        <f t="shared" si="15"/>
        <v>929.06</v>
      </c>
      <c r="L158" s="219">
        <f>(I158/G158)*100</f>
        <v>0</v>
      </c>
    </row>
    <row r="159" spans="1:12" ht="12.75">
      <c r="A159" s="80"/>
      <c r="B159" s="81" t="s">
        <v>147</v>
      </c>
      <c r="C159" s="102"/>
      <c r="D159" s="86"/>
      <c r="E159" s="86"/>
      <c r="F159" s="85"/>
      <c r="G159" s="85"/>
      <c r="H159" s="85"/>
      <c r="I159" s="85"/>
      <c r="J159" s="85"/>
      <c r="K159" s="85"/>
      <c r="L159" s="86"/>
    </row>
    <row r="160" spans="1:12" ht="12.75">
      <c r="A160" s="87"/>
      <c r="B160" s="88">
        <v>3</v>
      </c>
      <c r="C160" s="89" t="s">
        <v>87</v>
      </c>
      <c r="D160" s="94">
        <f>D161</f>
        <v>0</v>
      </c>
      <c r="E160" s="94">
        <f>E161</f>
        <v>7000</v>
      </c>
      <c r="F160" s="93">
        <f>F161</f>
        <v>7000</v>
      </c>
      <c r="G160" s="92">
        <f>G161+G162</f>
        <v>929.06</v>
      </c>
      <c r="H160" s="92">
        <f>I160-G160</f>
        <v>-929.06</v>
      </c>
      <c r="I160" s="93">
        <v>0</v>
      </c>
      <c r="J160" s="93">
        <f>J161</f>
        <v>929.06</v>
      </c>
      <c r="K160" s="93">
        <f>K161</f>
        <v>929.06</v>
      </c>
      <c r="L160" s="100">
        <f>(I160/G160)*100</f>
        <v>0</v>
      </c>
    </row>
    <row r="161" spans="1:12" ht="12.75">
      <c r="A161" s="87"/>
      <c r="B161" s="88">
        <v>32</v>
      </c>
      <c r="C161" s="89" t="s">
        <v>88</v>
      </c>
      <c r="D161" s="100">
        <v>0</v>
      </c>
      <c r="E161" s="100">
        <v>7000</v>
      </c>
      <c r="F161" s="99">
        <v>7000</v>
      </c>
      <c r="G161" s="98">
        <f>ROUND(F161/7.5345,2)</f>
        <v>929.06</v>
      </c>
      <c r="H161" s="200">
        <f>I161-G161</f>
        <v>-929.06</v>
      </c>
      <c r="I161" s="99">
        <v>0</v>
      </c>
      <c r="J161" s="99">
        <v>929.06</v>
      </c>
      <c r="K161" s="99">
        <v>929.06</v>
      </c>
      <c r="L161" s="100">
        <f>(I161/G161)*100</f>
        <v>0</v>
      </c>
    </row>
    <row r="162" spans="1:12" ht="12.75">
      <c r="A162" s="71" t="s">
        <v>148</v>
      </c>
      <c r="B162" s="72" t="s">
        <v>149</v>
      </c>
      <c r="C162" s="73"/>
      <c r="D162" s="101">
        <v>0</v>
      </c>
      <c r="E162" s="101">
        <v>0</v>
      </c>
      <c r="F162" s="77"/>
      <c r="G162" s="77"/>
      <c r="H162" s="77"/>
      <c r="I162" s="77">
        <v>0</v>
      </c>
      <c r="J162" s="77">
        <f>J164</f>
        <v>0</v>
      </c>
      <c r="K162" s="77">
        <f>K164</f>
        <v>0</v>
      </c>
      <c r="L162" s="101"/>
    </row>
    <row r="163" spans="1:12" ht="12.75">
      <c r="A163" s="80"/>
      <c r="B163" s="141" t="s">
        <v>150</v>
      </c>
      <c r="C163" s="102"/>
      <c r="D163" s="86"/>
      <c r="E163" s="86"/>
      <c r="F163" s="85"/>
      <c r="G163" s="85"/>
      <c r="H163" s="85"/>
      <c r="I163" s="85"/>
      <c r="J163" s="85"/>
      <c r="K163" s="85"/>
      <c r="L163" s="86"/>
    </row>
    <row r="164" spans="1:12" ht="12.75">
      <c r="A164" s="87"/>
      <c r="B164" s="88">
        <v>3</v>
      </c>
      <c r="C164" s="89" t="s">
        <v>87</v>
      </c>
      <c r="D164" s="94">
        <v>0</v>
      </c>
      <c r="E164" s="94">
        <v>0</v>
      </c>
      <c r="F164" s="93">
        <v>0</v>
      </c>
      <c r="G164" s="92">
        <v>0</v>
      </c>
      <c r="H164" s="92"/>
      <c r="I164" s="93">
        <v>0</v>
      </c>
      <c r="J164" s="93">
        <f>J165</f>
        <v>0</v>
      </c>
      <c r="K164" s="93">
        <f>K165</f>
        <v>0</v>
      </c>
      <c r="L164" s="94">
        <v>0</v>
      </c>
    </row>
    <row r="165" spans="1:12" ht="12.75">
      <c r="A165" s="87"/>
      <c r="B165" s="88">
        <v>32</v>
      </c>
      <c r="C165" s="89" t="s">
        <v>88</v>
      </c>
      <c r="D165" s="100">
        <v>0</v>
      </c>
      <c r="E165" s="100">
        <v>0</v>
      </c>
      <c r="F165" s="99">
        <v>0</v>
      </c>
      <c r="G165" s="103">
        <v>0</v>
      </c>
      <c r="H165" s="103"/>
      <c r="I165" s="99">
        <v>0</v>
      </c>
      <c r="J165" s="99">
        <v>0</v>
      </c>
      <c r="K165" s="99">
        <v>0</v>
      </c>
      <c r="L165" s="94">
        <v>0</v>
      </c>
    </row>
    <row r="166" spans="1:12" ht="12.75">
      <c r="A166" s="71" t="s">
        <v>151</v>
      </c>
      <c r="B166" s="72" t="s">
        <v>152</v>
      </c>
      <c r="C166" s="73"/>
      <c r="D166" s="101">
        <f aca="true" t="shared" si="16" ref="D166:K166">D168</f>
        <v>0</v>
      </c>
      <c r="E166" s="101">
        <f t="shared" si="16"/>
        <v>7000</v>
      </c>
      <c r="F166" s="77">
        <f t="shared" si="16"/>
        <v>7007.09</v>
      </c>
      <c r="G166" s="76">
        <f t="shared" si="16"/>
        <v>930</v>
      </c>
      <c r="H166" s="76">
        <f>I166-G166</f>
        <v>-0.9400000000000546</v>
      </c>
      <c r="I166" s="75">
        <f t="shared" si="16"/>
        <v>929.06</v>
      </c>
      <c r="J166" s="77">
        <f t="shared" si="16"/>
        <v>930</v>
      </c>
      <c r="K166" s="77">
        <f t="shared" si="16"/>
        <v>930</v>
      </c>
      <c r="L166" s="219">
        <f>(I166/G166)*100</f>
        <v>99.89892473118279</v>
      </c>
    </row>
    <row r="167" spans="1:12" ht="12.75">
      <c r="A167" s="80"/>
      <c r="B167" s="81" t="s">
        <v>153</v>
      </c>
      <c r="C167" s="102"/>
      <c r="D167" s="86"/>
      <c r="E167" s="86"/>
      <c r="F167" s="85"/>
      <c r="G167" s="85"/>
      <c r="H167" s="85"/>
      <c r="I167" s="85"/>
      <c r="J167" s="85"/>
      <c r="K167" s="85"/>
      <c r="L167" s="86"/>
    </row>
    <row r="168" spans="1:12" ht="12.75">
      <c r="A168" s="87"/>
      <c r="B168" s="88">
        <v>3</v>
      </c>
      <c r="C168" s="89" t="s">
        <v>87</v>
      </c>
      <c r="D168" s="94">
        <f>D169</f>
        <v>0</v>
      </c>
      <c r="E168" s="94">
        <f>E169</f>
        <v>7000</v>
      </c>
      <c r="F168" s="93">
        <f>F169</f>
        <v>7007.09</v>
      </c>
      <c r="G168" s="92">
        <f>G169+G170</f>
        <v>930</v>
      </c>
      <c r="H168" s="92">
        <f>I168-G168</f>
        <v>-0.9400000000000546</v>
      </c>
      <c r="I168" s="93">
        <f>I169</f>
        <v>929.06</v>
      </c>
      <c r="J168" s="93">
        <f>J169</f>
        <v>930</v>
      </c>
      <c r="K168" s="93">
        <f>K169</f>
        <v>930</v>
      </c>
      <c r="L168" s="100">
        <f>(I168/G168)*100</f>
        <v>99.89892473118279</v>
      </c>
    </row>
    <row r="169" spans="1:12" ht="12.75">
      <c r="A169" s="87"/>
      <c r="B169" s="88">
        <v>32</v>
      </c>
      <c r="C169" s="89" t="s">
        <v>88</v>
      </c>
      <c r="D169" s="100">
        <v>0</v>
      </c>
      <c r="E169" s="100">
        <v>7000</v>
      </c>
      <c r="F169" s="99">
        <v>7007.09</v>
      </c>
      <c r="G169" s="98">
        <f>ROUND(F169/7.5345,2)</f>
        <v>930</v>
      </c>
      <c r="H169" s="200">
        <f>I169-G169</f>
        <v>-0.9400000000000546</v>
      </c>
      <c r="I169" s="99">
        <v>929.06</v>
      </c>
      <c r="J169" s="99">
        <v>930</v>
      </c>
      <c r="K169" s="99">
        <v>930</v>
      </c>
      <c r="L169" s="100">
        <f>(I169/G169)*100</f>
        <v>99.89892473118279</v>
      </c>
    </row>
    <row r="170" spans="1:12" ht="12.75">
      <c r="A170" s="87"/>
      <c r="B170" s="88">
        <v>4</v>
      </c>
      <c r="C170" s="89" t="s">
        <v>94</v>
      </c>
      <c r="D170" s="100">
        <v>0</v>
      </c>
      <c r="E170" s="100">
        <v>0</v>
      </c>
      <c r="F170" s="99">
        <v>0</v>
      </c>
      <c r="G170" s="103">
        <v>0</v>
      </c>
      <c r="H170" s="103"/>
      <c r="I170" s="93">
        <v>0</v>
      </c>
      <c r="J170" s="99">
        <v>0</v>
      </c>
      <c r="K170" s="99">
        <v>0</v>
      </c>
      <c r="L170" s="94">
        <v>0</v>
      </c>
    </row>
    <row r="171" spans="1:12" ht="12.75">
      <c r="A171" s="87"/>
      <c r="B171" s="88">
        <v>42</v>
      </c>
      <c r="C171" s="89" t="s">
        <v>154</v>
      </c>
      <c r="D171" s="100">
        <v>0</v>
      </c>
      <c r="E171" s="100">
        <v>0</v>
      </c>
      <c r="F171" s="99">
        <v>0</v>
      </c>
      <c r="G171" s="103">
        <v>0</v>
      </c>
      <c r="H171" s="103"/>
      <c r="I171" s="99">
        <v>0</v>
      </c>
      <c r="J171" s="99">
        <v>0</v>
      </c>
      <c r="K171" s="99">
        <v>0</v>
      </c>
      <c r="L171" s="94">
        <v>0</v>
      </c>
    </row>
    <row r="172" spans="1:12" ht="12.75">
      <c r="A172" s="71" t="s">
        <v>155</v>
      </c>
      <c r="B172" s="72" t="s">
        <v>156</v>
      </c>
      <c r="C172" s="145"/>
      <c r="D172" s="146">
        <v>0</v>
      </c>
      <c r="E172" s="146">
        <f>E174</f>
        <v>1000</v>
      </c>
      <c r="F172" s="147">
        <f>F174</f>
        <v>1000</v>
      </c>
      <c r="G172" s="148">
        <f>G174</f>
        <v>132.72</v>
      </c>
      <c r="H172" s="76">
        <f>I172-G172</f>
        <v>0</v>
      </c>
      <c r="I172" s="210">
        <f>I174</f>
        <v>132.72</v>
      </c>
      <c r="J172" s="147">
        <f>J174</f>
        <v>132.72</v>
      </c>
      <c r="K172" s="77">
        <f>K174</f>
        <v>132.72</v>
      </c>
      <c r="L172" s="219">
        <f>(I172/G172)*100</f>
        <v>100</v>
      </c>
    </row>
    <row r="173" spans="1:12" ht="12.75">
      <c r="A173" s="80"/>
      <c r="B173" s="81" t="s">
        <v>157</v>
      </c>
      <c r="C173" s="82"/>
      <c r="D173" s="86"/>
      <c r="E173" s="86"/>
      <c r="F173" s="85"/>
      <c r="G173" s="85"/>
      <c r="H173" s="85"/>
      <c r="I173" s="85"/>
      <c r="J173" s="85"/>
      <c r="K173" s="85"/>
      <c r="L173" s="86"/>
    </row>
    <row r="174" spans="1:12" ht="12.75">
      <c r="A174" s="87"/>
      <c r="B174" s="88">
        <v>3</v>
      </c>
      <c r="C174" s="89" t="s">
        <v>87</v>
      </c>
      <c r="D174" s="94">
        <v>0</v>
      </c>
      <c r="E174" s="94">
        <f>E175</f>
        <v>1000</v>
      </c>
      <c r="F174" s="93">
        <f>F175</f>
        <v>1000</v>
      </c>
      <c r="G174" s="92">
        <f>G175</f>
        <v>132.72</v>
      </c>
      <c r="H174" s="92"/>
      <c r="I174" s="93">
        <f>I175</f>
        <v>132.72</v>
      </c>
      <c r="J174" s="93">
        <f>J175</f>
        <v>132.72</v>
      </c>
      <c r="K174" s="93">
        <f>K175</f>
        <v>132.72</v>
      </c>
      <c r="L174" s="100">
        <f>(I174/G174)*100</f>
        <v>100</v>
      </c>
    </row>
    <row r="175" spans="1:12" ht="12.75">
      <c r="A175" s="87"/>
      <c r="B175" s="88">
        <v>32</v>
      </c>
      <c r="C175" s="89" t="s">
        <v>88</v>
      </c>
      <c r="D175" s="100">
        <v>0</v>
      </c>
      <c r="E175" s="100">
        <v>1000</v>
      </c>
      <c r="F175" s="99">
        <v>1000</v>
      </c>
      <c r="G175" s="98">
        <f>ROUND(F175/7.5345,2)</f>
        <v>132.72</v>
      </c>
      <c r="H175" s="200">
        <f>I175-G175</f>
        <v>0</v>
      </c>
      <c r="I175" s="99">
        <v>132.72</v>
      </c>
      <c r="J175" s="99">
        <v>132.72</v>
      </c>
      <c r="K175" s="99">
        <v>132.72</v>
      </c>
      <c r="L175" s="100">
        <f>(I175/G175)*100</f>
        <v>100</v>
      </c>
    </row>
    <row r="176" spans="1:12" ht="12.75">
      <c r="A176" s="71" t="s">
        <v>158</v>
      </c>
      <c r="B176" s="72" t="s">
        <v>159</v>
      </c>
      <c r="C176" s="73" t="s">
        <v>160</v>
      </c>
      <c r="D176" s="101">
        <f>SUM(D178)</f>
        <v>12084.02</v>
      </c>
      <c r="E176" s="101">
        <f>E178</f>
        <v>14000</v>
      </c>
      <c r="F176" s="77">
        <f>F178</f>
        <v>28000</v>
      </c>
      <c r="G176" s="76">
        <f>G178</f>
        <v>3716.24</v>
      </c>
      <c r="H176" s="76">
        <f>I176-G176</f>
        <v>0</v>
      </c>
      <c r="I176" s="75">
        <f>I178+I181</f>
        <v>3716.2400000000002</v>
      </c>
      <c r="J176" s="77">
        <f>J178</f>
        <v>3716.24</v>
      </c>
      <c r="K176" s="77">
        <f>K178</f>
        <v>3716.24</v>
      </c>
      <c r="L176" s="219">
        <f>(I176/G176)*100</f>
        <v>100.00000000000003</v>
      </c>
    </row>
    <row r="177" spans="1:12" ht="12.75">
      <c r="A177" s="80"/>
      <c r="B177" s="81" t="s">
        <v>161</v>
      </c>
      <c r="C177" s="102"/>
      <c r="D177" s="86"/>
      <c r="E177" s="86"/>
      <c r="F177" s="85"/>
      <c r="G177" s="85"/>
      <c r="H177" s="85"/>
      <c r="I177" s="85"/>
      <c r="J177" s="85"/>
      <c r="K177" s="85"/>
      <c r="L177" s="86"/>
    </row>
    <row r="178" spans="1:12" ht="12.75">
      <c r="A178" s="87"/>
      <c r="B178" s="88">
        <v>3</v>
      </c>
      <c r="C178" s="89" t="s">
        <v>87</v>
      </c>
      <c r="D178" s="94">
        <f aca="true" t="shared" si="17" ref="D178:K178">D179</f>
        <v>12084.02</v>
      </c>
      <c r="E178" s="94">
        <f t="shared" si="17"/>
        <v>14000</v>
      </c>
      <c r="F178" s="93">
        <f t="shared" si="17"/>
        <v>28000</v>
      </c>
      <c r="G178" s="92">
        <f t="shared" si="17"/>
        <v>3716.24</v>
      </c>
      <c r="H178" s="92">
        <f>I178-G178</f>
        <v>-752.3999999999996</v>
      </c>
      <c r="I178" s="94">
        <f t="shared" si="17"/>
        <v>2963.84</v>
      </c>
      <c r="J178" s="93">
        <f t="shared" si="17"/>
        <v>3716.24</v>
      </c>
      <c r="K178" s="93">
        <f t="shared" si="17"/>
        <v>3716.24</v>
      </c>
      <c r="L178" s="100">
        <f>(I178/G178)*100</f>
        <v>79.75372957613072</v>
      </c>
    </row>
    <row r="179" spans="1:12" ht="12.75">
      <c r="A179" s="87"/>
      <c r="B179" s="88">
        <v>32</v>
      </c>
      <c r="C179" s="89" t="s">
        <v>88</v>
      </c>
      <c r="D179" s="100">
        <v>12084.02</v>
      </c>
      <c r="E179" s="100">
        <v>14000</v>
      </c>
      <c r="F179" s="99">
        <v>28000</v>
      </c>
      <c r="G179" s="98">
        <f>ROUND(F179/7.5345,2)</f>
        <v>3716.24</v>
      </c>
      <c r="H179" s="200">
        <f>I179-G179</f>
        <v>-752.3999999999996</v>
      </c>
      <c r="I179" s="99">
        <v>2963.84</v>
      </c>
      <c r="J179" s="99">
        <v>3716.24</v>
      </c>
      <c r="K179" s="99">
        <v>3716.24</v>
      </c>
      <c r="L179" s="100">
        <f>(I179/G179)*100</f>
        <v>79.75372957613072</v>
      </c>
    </row>
    <row r="180" spans="1:12" ht="12.75">
      <c r="A180" s="80"/>
      <c r="B180" s="81" t="s">
        <v>358</v>
      </c>
      <c r="C180" s="102"/>
      <c r="D180" s="86"/>
      <c r="E180" s="86"/>
      <c r="F180" s="85"/>
      <c r="G180" s="85"/>
      <c r="H180" s="85"/>
      <c r="I180" s="85"/>
      <c r="J180" s="85"/>
      <c r="K180" s="85"/>
      <c r="L180" s="86"/>
    </row>
    <row r="181" spans="1:12" ht="12.75">
      <c r="A181" s="87"/>
      <c r="B181" s="88">
        <v>9</v>
      </c>
      <c r="C181" s="89" t="s">
        <v>87</v>
      </c>
      <c r="D181" s="100"/>
      <c r="E181" s="100"/>
      <c r="F181" s="99"/>
      <c r="G181" s="200"/>
      <c r="H181" s="200"/>
      <c r="I181" s="99">
        <f>I182</f>
        <v>752.4</v>
      </c>
      <c r="J181" s="99"/>
      <c r="K181" s="99"/>
      <c r="L181" s="100"/>
    </row>
    <row r="182" spans="1:12" ht="12.75">
      <c r="A182" s="87"/>
      <c r="B182" s="88">
        <v>92</v>
      </c>
      <c r="C182" s="89" t="s">
        <v>88</v>
      </c>
      <c r="D182" s="100"/>
      <c r="E182" s="100"/>
      <c r="F182" s="99"/>
      <c r="G182" s="200"/>
      <c r="H182" s="200"/>
      <c r="I182" s="99">
        <v>752.4</v>
      </c>
      <c r="J182" s="99"/>
      <c r="K182" s="99"/>
      <c r="L182" s="100"/>
    </row>
    <row r="183" spans="1:12" ht="12.75">
      <c r="A183" s="106">
        <v>2302</v>
      </c>
      <c r="B183" s="64" t="s">
        <v>107</v>
      </c>
      <c r="C183" s="65"/>
      <c r="D183" s="107">
        <f>D184+D189+D201+D205</f>
        <v>13646.77</v>
      </c>
      <c r="E183" s="107">
        <f>E184+E189+E205</f>
        <v>91827.5</v>
      </c>
      <c r="F183" s="108">
        <f>F184+F205</f>
        <v>112550.78</v>
      </c>
      <c r="G183" s="109">
        <f>G184+G189+G205</f>
        <v>14938.060000000001</v>
      </c>
      <c r="H183" s="68">
        <f>I183-G183</f>
        <v>37389.729999999996</v>
      </c>
      <c r="I183" s="109">
        <f>I184+I189+I205+I193+I197</f>
        <v>52327.79</v>
      </c>
      <c r="J183" s="108">
        <f>J184+J189+J201+J205</f>
        <v>2243.45</v>
      </c>
      <c r="K183" s="108">
        <f>K184+K189+K201+K205</f>
        <v>2243.45</v>
      </c>
      <c r="L183" s="70">
        <f>(I183/G183)*100</f>
        <v>350.2984323265538</v>
      </c>
    </row>
    <row r="184" spans="1:12" ht="12.75">
      <c r="A184" s="71" t="s">
        <v>162</v>
      </c>
      <c r="B184" s="149" t="s">
        <v>163</v>
      </c>
      <c r="C184" s="150"/>
      <c r="D184" s="151">
        <f>SUM(D186)</f>
        <v>7002.77</v>
      </c>
      <c r="E184" s="151">
        <f>E186</f>
        <v>11100</v>
      </c>
      <c r="F184" s="152">
        <f>F186+F191</f>
        <v>16903.28</v>
      </c>
      <c r="G184" s="153">
        <f>G186</f>
        <v>2124.01</v>
      </c>
      <c r="H184" s="76">
        <f>I184-G184</f>
        <v>249.98999999999978</v>
      </c>
      <c r="I184" s="212">
        <f>I186</f>
        <v>2374</v>
      </c>
      <c r="J184" s="152">
        <f>J186</f>
        <v>2124</v>
      </c>
      <c r="K184" s="77">
        <f>K186</f>
        <v>2124</v>
      </c>
      <c r="L184" s="219">
        <f>(I184/G184)*100</f>
        <v>111.76971859831167</v>
      </c>
    </row>
    <row r="185" spans="1:12" ht="12.75">
      <c r="A185" s="154"/>
      <c r="B185" s="81" t="s">
        <v>164</v>
      </c>
      <c r="C185" s="155"/>
      <c r="D185" s="156"/>
      <c r="E185" s="156"/>
      <c r="F185" s="157"/>
      <c r="G185" s="157"/>
      <c r="H185" s="157"/>
      <c r="I185" s="157"/>
      <c r="J185" s="157"/>
      <c r="K185" s="157"/>
      <c r="L185" s="156"/>
    </row>
    <row r="186" spans="1:12" ht="12.75">
      <c r="A186" s="158"/>
      <c r="B186" s="159">
        <v>3</v>
      </c>
      <c r="C186" s="89" t="s">
        <v>87</v>
      </c>
      <c r="D186" s="160">
        <f aca="true" t="shared" si="18" ref="D186:K186">D187+D188</f>
        <v>7002.77</v>
      </c>
      <c r="E186" s="160">
        <f t="shared" si="18"/>
        <v>11100</v>
      </c>
      <c r="F186" s="161">
        <f t="shared" si="18"/>
        <v>16003.28</v>
      </c>
      <c r="G186" s="92">
        <f t="shared" si="18"/>
        <v>2124.01</v>
      </c>
      <c r="H186" s="92">
        <f>I186-G186</f>
        <v>249.98999999999978</v>
      </c>
      <c r="I186" s="161">
        <f t="shared" si="18"/>
        <v>2374</v>
      </c>
      <c r="J186" s="161">
        <f t="shared" si="18"/>
        <v>2124</v>
      </c>
      <c r="K186" s="93">
        <f t="shared" si="18"/>
        <v>2124</v>
      </c>
      <c r="L186" s="100">
        <f>(I186/G186)*100</f>
        <v>111.76971859831167</v>
      </c>
    </row>
    <row r="187" spans="1:12" ht="12.75">
      <c r="A187" s="158"/>
      <c r="B187" s="159">
        <v>31</v>
      </c>
      <c r="C187" s="89" t="s">
        <v>103</v>
      </c>
      <c r="D187" s="162">
        <v>7002.77</v>
      </c>
      <c r="E187" s="162">
        <v>9600</v>
      </c>
      <c r="F187" s="163">
        <v>14503.28</v>
      </c>
      <c r="G187" s="98">
        <f>ROUND(F187/7.5345,2)</f>
        <v>1924.92</v>
      </c>
      <c r="H187" s="200">
        <f>I187-G187</f>
        <v>0</v>
      </c>
      <c r="I187" s="99">
        <v>1924.92</v>
      </c>
      <c r="J187" s="163">
        <v>1924.92</v>
      </c>
      <c r="K187" s="163">
        <v>1924.92</v>
      </c>
      <c r="L187" s="100">
        <f>(I187/G187)*100</f>
        <v>100</v>
      </c>
    </row>
    <row r="188" spans="1:12" ht="12.75">
      <c r="A188" s="164"/>
      <c r="B188" s="159">
        <v>32</v>
      </c>
      <c r="C188" s="89" t="s">
        <v>88</v>
      </c>
      <c r="D188" s="162">
        <v>0</v>
      </c>
      <c r="E188" s="162">
        <v>1500</v>
      </c>
      <c r="F188" s="163">
        <v>1500</v>
      </c>
      <c r="G188" s="98">
        <v>199.09</v>
      </c>
      <c r="H188" s="200">
        <f>I188-G188</f>
        <v>249.98999999999998</v>
      </c>
      <c r="I188" s="163">
        <v>449.08</v>
      </c>
      <c r="J188" s="163">
        <v>199.08</v>
      </c>
      <c r="K188" s="163">
        <v>199.08</v>
      </c>
      <c r="L188" s="100">
        <f>(I188/G188)*100</f>
        <v>225.5663267868803</v>
      </c>
    </row>
    <row r="189" spans="1:12" ht="12.75">
      <c r="A189" s="71" t="s">
        <v>165</v>
      </c>
      <c r="B189" s="72" t="s">
        <v>166</v>
      </c>
      <c r="C189" s="73"/>
      <c r="D189" s="101">
        <f>SUM(D191)</f>
        <v>594</v>
      </c>
      <c r="E189" s="101">
        <f>E191</f>
        <v>900</v>
      </c>
      <c r="F189" s="77">
        <f>F191</f>
        <v>900</v>
      </c>
      <c r="G189" s="76">
        <f>G191</f>
        <v>119.45</v>
      </c>
      <c r="H189" s="76">
        <f>I189-G189</f>
        <v>0</v>
      </c>
      <c r="I189" s="75">
        <f>I191</f>
        <v>119.45</v>
      </c>
      <c r="J189" s="77">
        <f>J191</f>
        <v>119.45</v>
      </c>
      <c r="K189" s="77">
        <f>K191</f>
        <v>119.45</v>
      </c>
      <c r="L189" s="219">
        <f>(I189/G189)*100</f>
        <v>100</v>
      </c>
    </row>
    <row r="190" spans="1:12" ht="12.75">
      <c r="A190" s="80"/>
      <c r="B190" s="81" t="s">
        <v>161</v>
      </c>
      <c r="C190" s="102"/>
      <c r="D190" s="86"/>
      <c r="E190" s="86">
        <f>E191</f>
        <v>900</v>
      </c>
      <c r="F190" s="85"/>
      <c r="G190" s="85"/>
      <c r="H190" s="85"/>
      <c r="I190" s="85"/>
      <c r="J190" s="85"/>
      <c r="K190" s="85"/>
      <c r="L190" s="86"/>
    </row>
    <row r="191" spans="1:12" ht="12.75">
      <c r="A191" s="87"/>
      <c r="B191" s="88">
        <v>3</v>
      </c>
      <c r="C191" s="89" t="s">
        <v>87</v>
      </c>
      <c r="D191" s="94">
        <f>D192</f>
        <v>594</v>
      </c>
      <c r="E191" s="94">
        <f>E192</f>
        <v>900</v>
      </c>
      <c r="F191" s="93">
        <f>F192</f>
        <v>900</v>
      </c>
      <c r="G191" s="92">
        <f>G192+G201</f>
        <v>119.45</v>
      </c>
      <c r="H191" s="92"/>
      <c r="I191" s="93">
        <f>I192</f>
        <v>119.45</v>
      </c>
      <c r="J191" s="93">
        <f>J192</f>
        <v>119.45</v>
      </c>
      <c r="K191" s="93">
        <f>K192</f>
        <v>119.45</v>
      </c>
      <c r="L191" s="94">
        <f>(F191/E191)*100</f>
        <v>100</v>
      </c>
    </row>
    <row r="192" spans="1:12" ht="12.75">
      <c r="A192" s="87"/>
      <c r="B192" s="88">
        <v>32</v>
      </c>
      <c r="C192" s="89" t="s">
        <v>88</v>
      </c>
      <c r="D192" s="100">
        <v>594</v>
      </c>
      <c r="E192" s="100">
        <v>900</v>
      </c>
      <c r="F192" s="99">
        <v>900</v>
      </c>
      <c r="G192" s="98">
        <f>ROUND(F192/7.5345,2)</f>
        <v>119.45</v>
      </c>
      <c r="H192" s="200">
        <f>I192-G192</f>
        <v>0</v>
      </c>
      <c r="I192" s="99">
        <v>119.45</v>
      </c>
      <c r="J192" s="99">
        <v>119.45</v>
      </c>
      <c r="K192" s="99">
        <v>119.45</v>
      </c>
      <c r="L192" s="100">
        <f>(F192/E192)*100</f>
        <v>100</v>
      </c>
    </row>
    <row r="193" spans="1:12" ht="12.75">
      <c r="A193" s="71" t="s">
        <v>337</v>
      </c>
      <c r="B193" s="72" t="s">
        <v>338</v>
      </c>
      <c r="C193" s="73"/>
      <c r="D193" s="101">
        <f>SUM(D195)</f>
        <v>0</v>
      </c>
      <c r="E193" s="101">
        <f>E195</f>
        <v>0</v>
      </c>
      <c r="F193" s="77">
        <f>F195</f>
        <v>0</v>
      </c>
      <c r="G193" s="76">
        <f>G195</f>
        <v>0</v>
      </c>
      <c r="H193" s="76">
        <f>I193-G193</f>
        <v>36082.38</v>
      </c>
      <c r="I193" s="75">
        <f>I195</f>
        <v>36082.38</v>
      </c>
      <c r="J193" s="77">
        <f>J195</f>
        <v>0</v>
      </c>
      <c r="K193" s="77">
        <f>K195</f>
        <v>0</v>
      </c>
      <c r="L193" s="219">
        <v>0</v>
      </c>
    </row>
    <row r="194" spans="1:12" ht="12.75">
      <c r="A194" s="80"/>
      <c r="B194" s="81" t="s">
        <v>339</v>
      </c>
      <c r="C194" s="102"/>
      <c r="D194" s="86"/>
      <c r="E194" s="86">
        <f>E195</f>
        <v>0</v>
      </c>
      <c r="F194" s="85"/>
      <c r="G194" s="85"/>
      <c r="H194" s="85"/>
      <c r="I194" s="85"/>
      <c r="J194" s="85"/>
      <c r="K194" s="85"/>
      <c r="L194" s="86"/>
    </row>
    <row r="195" spans="1:12" ht="12.75">
      <c r="A195" s="87"/>
      <c r="B195" s="88">
        <v>3</v>
      </c>
      <c r="C195" s="89" t="s">
        <v>87</v>
      </c>
      <c r="D195" s="100">
        <v>0</v>
      </c>
      <c r="E195" s="100">
        <v>0</v>
      </c>
      <c r="F195" s="99">
        <v>0</v>
      </c>
      <c r="G195" s="99">
        <v>0</v>
      </c>
      <c r="H195" s="92">
        <f>I195-G195</f>
        <v>36082.38</v>
      </c>
      <c r="I195" s="208">
        <f>I196</f>
        <v>36082.38</v>
      </c>
      <c r="J195" s="99">
        <v>0</v>
      </c>
      <c r="K195" s="99">
        <v>0</v>
      </c>
      <c r="L195" s="100"/>
    </row>
    <row r="196" spans="1:12" ht="12.75">
      <c r="A196" s="87"/>
      <c r="B196" s="88">
        <v>32</v>
      </c>
      <c r="C196" s="89" t="s">
        <v>88</v>
      </c>
      <c r="D196" s="100">
        <v>0</v>
      </c>
      <c r="E196" s="100">
        <v>0</v>
      </c>
      <c r="F196" s="99">
        <v>0</v>
      </c>
      <c r="G196" s="99">
        <v>0</v>
      </c>
      <c r="H196" s="200">
        <f>I196-G196</f>
        <v>36082.38</v>
      </c>
      <c r="I196" s="99">
        <v>36082.38</v>
      </c>
      <c r="J196" s="99">
        <v>0</v>
      </c>
      <c r="K196" s="99">
        <v>0</v>
      </c>
      <c r="L196" s="100">
        <v>0</v>
      </c>
    </row>
    <row r="197" spans="1:12" ht="12.75">
      <c r="A197" s="71" t="s">
        <v>340</v>
      </c>
      <c r="B197" s="72" t="s">
        <v>341</v>
      </c>
      <c r="C197" s="73"/>
      <c r="D197" s="101">
        <f>SUM(D199)</f>
        <v>0</v>
      </c>
      <c r="E197" s="101">
        <f>E199</f>
        <v>0</v>
      </c>
      <c r="F197" s="77">
        <f>F199</f>
        <v>0</v>
      </c>
      <c r="G197" s="76">
        <f>G199</f>
        <v>0</v>
      </c>
      <c r="H197" s="76">
        <f>I197-G197</f>
        <v>410.32</v>
      </c>
      <c r="I197" s="76">
        <f>I199</f>
        <v>410.32</v>
      </c>
      <c r="J197" s="77">
        <f>J199</f>
        <v>0</v>
      </c>
      <c r="K197" s="77">
        <f>K199</f>
        <v>0</v>
      </c>
      <c r="L197" s="79">
        <v>0</v>
      </c>
    </row>
    <row r="198" spans="1:12" ht="12.75">
      <c r="A198" s="80"/>
      <c r="B198" s="414" t="s">
        <v>342</v>
      </c>
      <c r="C198" s="415"/>
      <c r="D198" s="415"/>
      <c r="E198" s="415"/>
      <c r="F198" s="415"/>
      <c r="G198" s="416"/>
      <c r="H198" s="85"/>
      <c r="I198" s="85"/>
      <c r="J198" s="85"/>
      <c r="K198" s="85"/>
      <c r="L198" s="86"/>
    </row>
    <row r="199" spans="1:12" ht="12.75">
      <c r="A199" s="87"/>
      <c r="B199" s="88">
        <v>3</v>
      </c>
      <c r="C199" s="89" t="s">
        <v>87</v>
      </c>
      <c r="D199" s="100">
        <v>0</v>
      </c>
      <c r="E199" s="100">
        <v>0</v>
      </c>
      <c r="F199" s="99">
        <v>0</v>
      </c>
      <c r="G199" s="99">
        <v>0</v>
      </c>
      <c r="H199" s="92">
        <f>I199-G199</f>
        <v>410.32</v>
      </c>
      <c r="I199" s="94">
        <f>I200</f>
        <v>410.32</v>
      </c>
      <c r="J199" s="99">
        <v>0</v>
      </c>
      <c r="K199" s="99">
        <v>0</v>
      </c>
      <c r="L199" s="100"/>
    </row>
    <row r="200" spans="1:12" ht="12.75">
      <c r="A200" s="87"/>
      <c r="B200" s="88">
        <v>38</v>
      </c>
      <c r="C200" s="89" t="s">
        <v>343</v>
      </c>
      <c r="D200" s="100">
        <v>0</v>
      </c>
      <c r="E200" s="100">
        <v>0</v>
      </c>
      <c r="F200" s="99">
        <v>0</v>
      </c>
      <c r="G200" s="99">
        <v>0</v>
      </c>
      <c r="H200" s="200">
        <f>I200-G200</f>
        <v>410.32</v>
      </c>
      <c r="I200" s="99">
        <v>410.32</v>
      </c>
      <c r="J200" s="99">
        <v>0</v>
      </c>
      <c r="K200" s="99">
        <v>0</v>
      </c>
      <c r="L200" s="100"/>
    </row>
    <row r="201" spans="1:12" ht="12.75">
      <c r="A201" s="71" t="s">
        <v>167</v>
      </c>
      <c r="B201" s="72" t="s">
        <v>168</v>
      </c>
      <c r="C201" s="145"/>
      <c r="D201" s="146">
        <f>D203</f>
        <v>6050</v>
      </c>
      <c r="E201" s="146">
        <v>0</v>
      </c>
      <c r="F201" s="147">
        <v>0</v>
      </c>
      <c r="G201" s="147">
        <v>0</v>
      </c>
      <c r="H201" s="147"/>
      <c r="I201" s="147">
        <v>0</v>
      </c>
      <c r="J201" s="147">
        <f>J203</f>
        <v>0</v>
      </c>
      <c r="K201" s="77">
        <f>K203</f>
        <v>0</v>
      </c>
      <c r="L201" s="146"/>
    </row>
    <row r="202" spans="1:12" ht="12.75">
      <c r="A202" s="80"/>
      <c r="B202" s="81" t="s">
        <v>169</v>
      </c>
      <c r="C202" s="102"/>
      <c r="D202" s="86"/>
      <c r="E202" s="86"/>
      <c r="F202" s="85"/>
      <c r="G202" s="85"/>
      <c r="H202" s="85"/>
      <c r="I202" s="85"/>
      <c r="J202" s="85"/>
      <c r="K202" s="85"/>
      <c r="L202" s="86"/>
    </row>
    <row r="203" spans="1:12" ht="12.75">
      <c r="A203" s="129"/>
      <c r="B203" s="130">
        <v>3</v>
      </c>
      <c r="C203" s="136" t="s">
        <v>87</v>
      </c>
      <c r="D203" s="132">
        <f>D204</f>
        <v>6050</v>
      </c>
      <c r="E203" s="132">
        <v>0</v>
      </c>
      <c r="F203" s="133">
        <v>0</v>
      </c>
      <c r="G203" s="134">
        <v>0</v>
      </c>
      <c r="H203" s="134"/>
      <c r="I203" s="207">
        <v>0</v>
      </c>
      <c r="J203" s="93">
        <f>J204</f>
        <v>0</v>
      </c>
      <c r="K203" s="93">
        <f>K204</f>
        <v>0</v>
      </c>
      <c r="L203" s="94">
        <v>0</v>
      </c>
    </row>
    <row r="204" spans="1:12" ht="12.75">
      <c r="A204" s="87"/>
      <c r="B204" s="88">
        <v>32</v>
      </c>
      <c r="C204" s="89" t="s">
        <v>88</v>
      </c>
      <c r="D204" s="100">
        <v>6050</v>
      </c>
      <c r="E204" s="100">
        <v>0</v>
      </c>
      <c r="F204" s="99">
        <v>0</v>
      </c>
      <c r="G204" s="103">
        <v>0</v>
      </c>
      <c r="H204" s="103"/>
      <c r="I204" s="99">
        <v>0</v>
      </c>
      <c r="J204" s="99">
        <v>0</v>
      </c>
      <c r="K204" s="99">
        <v>0</v>
      </c>
      <c r="L204" s="100">
        <v>0</v>
      </c>
    </row>
    <row r="205" spans="1:12" ht="12.75">
      <c r="A205" s="165" t="s">
        <v>170</v>
      </c>
      <c r="B205" s="166" t="s">
        <v>171</v>
      </c>
      <c r="C205" s="167"/>
      <c r="D205" s="79">
        <f>D207</f>
        <v>0</v>
      </c>
      <c r="E205" s="79">
        <f>E207</f>
        <v>79827.5</v>
      </c>
      <c r="F205" s="78">
        <f>F207</f>
        <v>95647.5</v>
      </c>
      <c r="G205" s="168">
        <f>G207</f>
        <v>12694.6</v>
      </c>
      <c r="H205" s="76">
        <f>I205-G205</f>
        <v>647.0400000000009</v>
      </c>
      <c r="I205" s="211">
        <f>I207+I210</f>
        <v>13341.640000000001</v>
      </c>
      <c r="J205" s="78">
        <f>J207</f>
        <v>0</v>
      </c>
      <c r="K205" s="77">
        <f>K208</f>
        <v>0</v>
      </c>
      <c r="L205" s="219">
        <f>(I205/G205)*100</f>
        <v>105.09697036535219</v>
      </c>
    </row>
    <row r="206" spans="1:12" ht="12.75">
      <c r="A206" s="80"/>
      <c r="B206" s="81" t="s">
        <v>359</v>
      </c>
      <c r="C206" s="102"/>
      <c r="D206" s="86"/>
      <c r="E206" s="86"/>
      <c r="F206" s="85"/>
      <c r="G206" s="85"/>
      <c r="H206" s="85"/>
      <c r="I206" s="85"/>
      <c r="J206" s="85"/>
      <c r="K206" s="85"/>
      <c r="L206" s="86"/>
    </row>
    <row r="207" spans="1:12" ht="12.75">
      <c r="A207" s="169"/>
      <c r="B207" s="135">
        <v>4</v>
      </c>
      <c r="C207" s="89" t="s">
        <v>94</v>
      </c>
      <c r="D207" s="137">
        <f>D208</f>
        <v>0</v>
      </c>
      <c r="E207" s="132">
        <f>E208</f>
        <v>79827.5</v>
      </c>
      <c r="F207" s="133">
        <f>F208</f>
        <v>95647.5</v>
      </c>
      <c r="G207" s="92">
        <f>G208+G212</f>
        <v>12694.6</v>
      </c>
      <c r="H207" s="92">
        <f>I207-G207</f>
        <v>0.020000000000436557</v>
      </c>
      <c r="I207" s="209">
        <f>I208</f>
        <v>12694.62</v>
      </c>
      <c r="J207" s="93">
        <f>J208</f>
        <v>0</v>
      </c>
      <c r="K207" s="93">
        <f>K208</f>
        <v>0</v>
      </c>
      <c r="L207" s="100">
        <f>(I207/G207)*100</f>
        <v>100.00015754730359</v>
      </c>
    </row>
    <row r="208" spans="1:12" ht="12.75">
      <c r="A208" s="169"/>
      <c r="B208" s="135">
        <v>42</v>
      </c>
      <c r="C208" s="89" t="s">
        <v>95</v>
      </c>
      <c r="D208" s="137">
        <v>0</v>
      </c>
      <c r="E208" s="137">
        <v>79827.5</v>
      </c>
      <c r="F208" s="138">
        <v>95647.5</v>
      </c>
      <c r="G208" s="98">
        <f>ROUND(F208/7.5345,2)</f>
        <v>12694.6</v>
      </c>
      <c r="H208" s="200">
        <f>I208-G208</f>
        <v>0.020000000000436557</v>
      </c>
      <c r="I208" s="99">
        <v>12694.62</v>
      </c>
      <c r="J208" s="138">
        <v>0</v>
      </c>
      <c r="K208" s="138">
        <v>0</v>
      </c>
      <c r="L208" s="100">
        <f>(I208/G208)*100</f>
        <v>100.00015754730359</v>
      </c>
    </row>
    <row r="209" spans="1:12" ht="12.75">
      <c r="A209" s="80"/>
      <c r="B209" s="81" t="s">
        <v>360</v>
      </c>
      <c r="C209" s="102"/>
      <c r="D209" s="86"/>
      <c r="E209" s="86"/>
      <c r="F209" s="85"/>
      <c r="G209" s="85"/>
      <c r="H209" s="85"/>
      <c r="I209" s="85"/>
      <c r="J209" s="85"/>
      <c r="K209" s="85"/>
      <c r="L209" s="86"/>
    </row>
    <row r="210" spans="1:12" ht="12.75">
      <c r="A210" s="169"/>
      <c r="B210" s="135">
        <v>9</v>
      </c>
      <c r="C210" s="89" t="s">
        <v>87</v>
      </c>
      <c r="D210" s="137"/>
      <c r="E210" s="137"/>
      <c r="F210" s="138"/>
      <c r="G210" s="200"/>
      <c r="H210" s="92">
        <f>I210-G210</f>
        <v>647.02</v>
      </c>
      <c r="I210" s="99">
        <f>I211</f>
        <v>647.02</v>
      </c>
      <c r="J210" s="138"/>
      <c r="K210" s="138"/>
      <c r="L210" s="100"/>
    </row>
    <row r="211" spans="1:12" ht="12.75">
      <c r="A211" s="169"/>
      <c r="B211" s="135">
        <v>92</v>
      </c>
      <c r="C211" s="89" t="s">
        <v>88</v>
      </c>
      <c r="D211" s="137"/>
      <c r="E211" s="137"/>
      <c r="F211" s="138"/>
      <c r="G211" s="200"/>
      <c r="H211" s="200">
        <f>I211-G211</f>
        <v>647.02</v>
      </c>
      <c r="I211" s="99">
        <v>647.02</v>
      </c>
      <c r="J211" s="138"/>
      <c r="K211" s="138"/>
      <c r="L211" s="100"/>
    </row>
    <row r="212" spans="1:12" ht="12.75">
      <c r="A212" s="106">
        <v>2401</v>
      </c>
      <c r="B212" s="64" t="s">
        <v>172</v>
      </c>
      <c r="C212" s="65"/>
      <c r="D212" s="107">
        <f>D213+D217</f>
        <v>494809.19</v>
      </c>
      <c r="E212" s="107">
        <f>E213</f>
        <v>142453.86</v>
      </c>
      <c r="F212" s="108"/>
      <c r="G212" s="108"/>
      <c r="H212" s="68">
        <f>I212-G212</f>
        <v>17000</v>
      </c>
      <c r="I212" s="107">
        <f>I213</f>
        <v>17000</v>
      </c>
      <c r="J212" s="108">
        <f>J213+J217</f>
        <v>0</v>
      </c>
      <c r="K212" s="108">
        <f>K213+K217</f>
        <v>0</v>
      </c>
      <c r="L212" s="70">
        <f>(F212/E212)*100</f>
        <v>0</v>
      </c>
    </row>
    <row r="213" spans="1:12" ht="12.75">
      <c r="A213" s="170" t="s">
        <v>173</v>
      </c>
      <c r="B213" s="171" t="s">
        <v>174</v>
      </c>
      <c r="C213" s="145"/>
      <c r="D213" s="101">
        <f>D215</f>
        <v>494809.19</v>
      </c>
      <c r="E213" s="101">
        <f>E215</f>
        <v>142453.86</v>
      </c>
      <c r="F213" s="77"/>
      <c r="G213" s="77"/>
      <c r="H213" s="76">
        <f>I213-G213</f>
        <v>17000</v>
      </c>
      <c r="I213" s="77">
        <f>I215</f>
        <v>17000</v>
      </c>
      <c r="J213" s="77">
        <f>J219</f>
        <v>0</v>
      </c>
      <c r="K213" s="77">
        <f>K215</f>
        <v>0</v>
      </c>
      <c r="L213" s="219">
        <v>0</v>
      </c>
    </row>
    <row r="214" spans="1:12" ht="12.75">
      <c r="A214" s="80"/>
      <c r="B214" s="81" t="s">
        <v>164</v>
      </c>
      <c r="C214" s="102"/>
      <c r="D214" s="86"/>
      <c r="E214" s="86"/>
      <c r="F214" s="85"/>
      <c r="G214" s="85"/>
      <c r="H214" s="85"/>
      <c r="I214" s="85"/>
      <c r="J214" s="85"/>
      <c r="K214" s="85"/>
      <c r="L214" s="86"/>
    </row>
    <row r="215" spans="1:12" ht="12.75">
      <c r="A215" s="87"/>
      <c r="B215" s="88">
        <v>3</v>
      </c>
      <c r="C215" s="89" t="s">
        <v>175</v>
      </c>
      <c r="D215" s="94">
        <f>D216</f>
        <v>494809.19</v>
      </c>
      <c r="E215" s="94">
        <f>E216</f>
        <v>142453.86</v>
      </c>
      <c r="F215" s="93">
        <v>0</v>
      </c>
      <c r="G215" s="92">
        <v>0</v>
      </c>
      <c r="H215" s="92">
        <f>I215-G215</f>
        <v>17000</v>
      </c>
      <c r="I215" s="94">
        <f>I216</f>
        <v>17000</v>
      </c>
      <c r="J215" s="99">
        <v>0</v>
      </c>
      <c r="K215" s="93">
        <f>K216</f>
        <v>0</v>
      </c>
      <c r="L215" s="94">
        <f>(F215/E215)*100</f>
        <v>0</v>
      </c>
    </row>
    <row r="216" spans="1:12" ht="12.75">
      <c r="A216" s="87"/>
      <c r="B216" s="88">
        <v>32</v>
      </c>
      <c r="C216" s="89" t="s">
        <v>88</v>
      </c>
      <c r="D216" s="100">
        <v>494809.19</v>
      </c>
      <c r="E216" s="100">
        <v>142453.86</v>
      </c>
      <c r="F216" s="99">
        <v>0</v>
      </c>
      <c r="G216" s="103">
        <v>0</v>
      </c>
      <c r="H216" s="200">
        <f>I216-G216</f>
        <v>17000</v>
      </c>
      <c r="I216" s="99">
        <v>17000</v>
      </c>
      <c r="J216" s="99">
        <v>0</v>
      </c>
      <c r="K216" s="99">
        <v>0</v>
      </c>
      <c r="L216" s="100">
        <f>(F216/E216)*100</f>
        <v>0</v>
      </c>
    </row>
    <row r="217" spans="1:12" ht="12.75">
      <c r="A217" s="170" t="s">
        <v>176</v>
      </c>
      <c r="B217" s="171" t="s">
        <v>177</v>
      </c>
      <c r="C217" s="145"/>
      <c r="D217" s="146">
        <v>0</v>
      </c>
      <c r="E217" s="146">
        <v>0</v>
      </c>
      <c r="F217" s="147"/>
      <c r="G217" s="148"/>
      <c r="H217" s="76">
        <f>I217-G217</f>
        <v>0</v>
      </c>
      <c r="I217" s="210">
        <v>0</v>
      </c>
      <c r="J217" s="147">
        <f>J219</f>
        <v>0</v>
      </c>
      <c r="K217" s="77">
        <f>K219</f>
        <v>0</v>
      </c>
      <c r="L217" s="101">
        <v>0</v>
      </c>
    </row>
    <row r="218" spans="1:12" ht="12.75">
      <c r="A218" s="80"/>
      <c r="B218" s="81" t="s">
        <v>178</v>
      </c>
      <c r="C218" s="102"/>
      <c r="D218" s="86"/>
      <c r="E218" s="86"/>
      <c r="F218" s="85"/>
      <c r="G218" s="140"/>
      <c r="H218" s="140"/>
      <c r="I218" s="140"/>
      <c r="J218" s="85"/>
      <c r="K218" s="85"/>
      <c r="L218" s="86"/>
    </row>
    <row r="219" spans="1:12" ht="12.75">
      <c r="A219" s="87"/>
      <c r="B219" s="88">
        <v>3</v>
      </c>
      <c r="C219" s="89" t="s">
        <v>87</v>
      </c>
      <c r="D219" s="94">
        <v>0</v>
      </c>
      <c r="E219" s="94">
        <v>0</v>
      </c>
      <c r="F219" s="93">
        <v>0</v>
      </c>
      <c r="G219" s="92">
        <v>0</v>
      </c>
      <c r="H219" s="92"/>
      <c r="I219" s="93">
        <v>0</v>
      </c>
      <c r="J219" s="93">
        <f>J220</f>
        <v>0</v>
      </c>
      <c r="K219" s="93">
        <f>K220</f>
        <v>0</v>
      </c>
      <c r="L219" s="94">
        <v>0</v>
      </c>
    </row>
    <row r="220" spans="1:12" ht="12.75">
      <c r="A220" s="87"/>
      <c r="B220" s="88">
        <v>32</v>
      </c>
      <c r="C220" s="89" t="s">
        <v>88</v>
      </c>
      <c r="D220" s="100">
        <v>0</v>
      </c>
      <c r="E220" s="100">
        <v>0</v>
      </c>
      <c r="F220" s="99">
        <v>0</v>
      </c>
      <c r="G220" s="103">
        <v>0</v>
      </c>
      <c r="H220" s="103"/>
      <c r="I220" s="99">
        <v>0</v>
      </c>
      <c r="J220" s="99">
        <v>0</v>
      </c>
      <c r="K220" s="99">
        <v>0</v>
      </c>
      <c r="L220" s="100">
        <v>0</v>
      </c>
    </row>
    <row r="221" spans="1:12" ht="12.75">
      <c r="A221" s="172">
        <v>2403</v>
      </c>
      <c r="B221" s="173" t="s">
        <v>179</v>
      </c>
      <c r="C221" s="65"/>
      <c r="D221" s="107">
        <f>D222</f>
        <v>10650</v>
      </c>
      <c r="E221" s="107">
        <f>E222</f>
        <v>7500</v>
      </c>
      <c r="F221" s="108"/>
      <c r="G221" s="109"/>
      <c r="H221" s="68">
        <f>I221-G221</f>
        <v>0</v>
      </c>
      <c r="I221" s="109"/>
      <c r="J221" s="108">
        <f>J222</f>
        <v>0</v>
      </c>
      <c r="K221" s="108">
        <f>K222</f>
        <v>0</v>
      </c>
      <c r="L221" s="70">
        <f>(F221/E221)*100</f>
        <v>0</v>
      </c>
    </row>
    <row r="222" spans="1:12" ht="12.75">
      <c r="A222" s="170" t="s">
        <v>180</v>
      </c>
      <c r="B222" s="171" t="s">
        <v>181</v>
      </c>
      <c r="C222" s="145"/>
      <c r="D222" s="146">
        <f>D224</f>
        <v>10650</v>
      </c>
      <c r="E222" s="146">
        <f>E224</f>
        <v>7500</v>
      </c>
      <c r="F222" s="147"/>
      <c r="G222" s="148"/>
      <c r="H222" s="76">
        <f>I222-G222</f>
        <v>0</v>
      </c>
      <c r="I222" s="210">
        <f>I224</f>
        <v>0</v>
      </c>
      <c r="J222" s="147">
        <f>J224</f>
        <v>0</v>
      </c>
      <c r="K222" s="77">
        <v>0</v>
      </c>
      <c r="L222" s="219">
        <v>0</v>
      </c>
    </row>
    <row r="223" spans="1:12" ht="12.75">
      <c r="A223" s="80"/>
      <c r="B223" s="81" t="s">
        <v>182</v>
      </c>
      <c r="C223" s="102"/>
      <c r="D223" s="127"/>
      <c r="E223" s="127"/>
      <c r="F223" s="128"/>
      <c r="G223" s="174"/>
      <c r="H223" s="174"/>
      <c r="I223" s="174"/>
      <c r="J223" s="85"/>
      <c r="K223" s="85"/>
      <c r="L223" s="86"/>
    </row>
    <row r="224" spans="1:12" ht="12.75">
      <c r="A224" s="87"/>
      <c r="B224" s="88">
        <v>4</v>
      </c>
      <c r="C224" s="89" t="s">
        <v>94</v>
      </c>
      <c r="D224" s="94">
        <f>D225</f>
        <v>10650</v>
      </c>
      <c r="E224" s="94">
        <f>E225</f>
        <v>7500</v>
      </c>
      <c r="F224" s="93">
        <v>0</v>
      </c>
      <c r="G224" s="92">
        <v>0</v>
      </c>
      <c r="H224" s="92"/>
      <c r="I224" s="93">
        <v>0</v>
      </c>
      <c r="J224" s="93">
        <v>0</v>
      </c>
      <c r="K224" s="93">
        <v>0</v>
      </c>
      <c r="L224" s="94">
        <f>(F224/E224)*100</f>
        <v>0</v>
      </c>
    </row>
    <row r="225" spans="1:12" ht="14.25" customHeight="1">
      <c r="A225" s="87"/>
      <c r="B225" s="88">
        <v>41</v>
      </c>
      <c r="C225" s="89" t="s">
        <v>183</v>
      </c>
      <c r="D225" s="100">
        <v>10650</v>
      </c>
      <c r="E225" s="100">
        <v>7500</v>
      </c>
      <c r="F225" s="99">
        <v>0</v>
      </c>
      <c r="G225" s="103">
        <v>0</v>
      </c>
      <c r="H225" s="103"/>
      <c r="I225" s="99">
        <v>0</v>
      </c>
      <c r="J225" s="93">
        <v>0</v>
      </c>
      <c r="K225" s="93">
        <v>0</v>
      </c>
      <c r="L225" s="100">
        <f>(F225/E225)*100</f>
        <v>0</v>
      </c>
    </row>
    <row r="226" spans="1:12" ht="12.75" hidden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175"/>
      <c r="L226" s="89"/>
    </row>
    <row r="227" spans="1:12" ht="12.75" hidden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175"/>
      <c r="L227" s="89"/>
    </row>
    <row r="228" spans="1:12" ht="12.75" hidden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175"/>
      <c r="L228" s="89"/>
    </row>
    <row r="229" spans="1:12" ht="12.75" hidden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175"/>
      <c r="L229" s="89"/>
    </row>
    <row r="230" spans="1:12" ht="12.75" hidden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175"/>
      <c r="L230" s="89"/>
    </row>
    <row r="231" spans="1:12" ht="12.75" hidden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175"/>
      <c r="L231" s="89"/>
    </row>
    <row r="232" spans="1:12" ht="12.75" hidden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175"/>
      <c r="L232" s="89"/>
    </row>
    <row r="233" spans="1:12" ht="12.75" hidden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175"/>
      <c r="L233" s="89"/>
    </row>
    <row r="234" spans="1:12" ht="12.75" hidden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175"/>
      <c r="L234" s="89"/>
    </row>
    <row r="235" spans="1:12" ht="12.75" hidden="1">
      <c r="A235" s="87"/>
      <c r="B235" s="88"/>
      <c r="C235" s="89"/>
      <c r="D235" s="100"/>
      <c r="E235" s="100"/>
      <c r="F235" s="99"/>
      <c r="G235" s="99"/>
      <c r="H235" s="99"/>
      <c r="I235" s="99"/>
      <c r="J235" s="99"/>
      <c r="K235" s="99"/>
      <c r="L235" s="100"/>
    </row>
    <row r="236" spans="1:12" ht="12.75" hidden="1">
      <c r="A236" s="87"/>
      <c r="B236" s="88"/>
      <c r="C236" s="89"/>
      <c r="D236" s="100"/>
      <c r="E236" s="100"/>
      <c r="F236" s="99"/>
      <c r="G236" s="99"/>
      <c r="H236" s="99"/>
      <c r="I236" s="99"/>
      <c r="J236" s="99"/>
      <c r="K236" s="99"/>
      <c r="L236" s="100"/>
    </row>
    <row r="237" spans="1:12" ht="12.75">
      <c r="A237" s="172">
        <v>2405</v>
      </c>
      <c r="B237" s="173" t="s">
        <v>184</v>
      </c>
      <c r="C237" s="65"/>
      <c r="D237" s="107">
        <f aca="true" t="shared" si="19" ref="D237:K237">D238</f>
        <v>36127.54</v>
      </c>
      <c r="E237" s="107">
        <f t="shared" si="19"/>
        <v>150915.75</v>
      </c>
      <c r="F237" s="108">
        <f>F238+F271</f>
        <v>117211.04</v>
      </c>
      <c r="G237" s="109">
        <f>G238+G271</f>
        <v>15556.590000000002</v>
      </c>
      <c r="H237" s="68">
        <f>I237-G237</f>
        <v>1088.569999999998</v>
      </c>
      <c r="I237" s="109">
        <f>I238+I271+I275</f>
        <v>16645.16</v>
      </c>
      <c r="J237" s="108">
        <f t="shared" si="19"/>
        <v>15236.58</v>
      </c>
      <c r="K237" s="108">
        <f t="shared" si="19"/>
        <v>15236.58</v>
      </c>
      <c r="L237" s="70">
        <f>(I237/G237)*100</f>
        <v>106.99748466726962</v>
      </c>
    </row>
    <row r="238" spans="1:12" ht="12.75">
      <c r="A238" s="170" t="s">
        <v>185</v>
      </c>
      <c r="B238" s="171" t="s">
        <v>186</v>
      </c>
      <c r="C238" s="145"/>
      <c r="D238" s="101">
        <f>D240+D249+D252+D256+D259+D262+D269</f>
        <v>36127.54</v>
      </c>
      <c r="E238" s="101">
        <f>E240+E249+E252+E256+E259+E262+E269</f>
        <v>150915.75</v>
      </c>
      <c r="F238" s="77">
        <f>F240+F249+F252+F256+F259+F262+F269+F246+F266</f>
        <v>114800</v>
      </c>
      <c r="G238" s="76">
        <f>G240+G249+G252+G256+G259+G262+G266+G246</f>
        <v>15236.590000000002</v>
      </c>
      <c r="H238" s="76">
        <f>I238-G238</f>
        <v>-0.010000000002037268</v>
      </c>
      <c r="I238" s="77">
        <f>I240+I249+I252+I256+I259+I262+I269+I243</f>
        <v>15236.58</v>
      </c>
      <c r="J238" s="77">
        <f>J240+J249+J252+J256+J259+J262</f>
        <v>15236.58</v>
      </c>
      <c r="K238" s="77">
        <f>K240+K249+K252+K256+K259+K262</f>
        <v>15236.58</v>
      </c>
      <c r="L238" s="219">
        <f>(I238/G238)*100</f>
        <v>99.99993436851683</v>
      </c>
    </row>
    <row r="239" spans="1:12" ht="12.75">
      <c r="A239" s="80"/>
      <c r="B239" s="81" t="s">
        <v>187</v>
      </c>
      <c r="C239" s="102"/>
      <c r="D239" s="86"/>
      <c r="E239" s="86"/>
      <c r="F239" s="85"/>
      <c r="G239" s="85"/>
      <c r="H239" s="85"/>
      <c r="I239" s="85"/>
      <c r="J239" s="85"/>
      <c r="K239" s="85"/>
      <c r="L239" s="86"/>
    </row>
    <row r="240" spans="1:12" ht="12.75">
      <c r="A240" s="87"/>
      <c r="B240" s="88">
        <v>4</v>
      </c>
      <c r="C240" s="89" t="s">
        <v>94</v>
      </c>
      <c r="D240" s="94">
        <f>D241</f>
        <v>0</v>
      </c>
      <c r="E240" s="94">
        <f>E241</f>
        <v>16300</v>
      </c>
      <c r="F240" s="93">
        <f>F241</f>
        <v>14300</v>
      </c>
      <c r="G240" s="92">
        <f>G241+G248</f>
        <v>1897.94</v>
      </c>
      <c r="H240" s="92">
        <f>I240-G240</f>
        <v>44.77999999999997</v>
      </c>
      <c r="I240" s="93">
        <f>I241</f>
        <v>1942.72</v>
      </c>
      <c r="J240" s="93">
        <f>J241</f>
        <v>2163.37</v>
      </c>
      <c r="K240" s="93">
        <f>K241</f>
        <v>2163.37</v>
      </c>
      <c r="L240" s="100">
        <f>(I240/G240)*100</f>
        <v>102.35940019178689</v>
      </c>
    </row>
    <row r="241" spans="1:12" ht="12.75">
      <c r="A241" s="87"/>
      <c r="B241" s="88">
        <v>42</v>
      </c>
      <c r="C241" s="89" t="s">
        <v>95</v>
      </c>
      <c r="D241" s="100">
        <v>0</v>
      </c>
      <c r="E241" s="100">
        <v>16300</v>
      </c>
      <c r="F241" s="99">
        <v>14300</v>
      </c>
      <c r="G241" s="98">
        <v>1897.94</v>
      </c>
      <c r="H241" s="200">
        <f>I241-G241</f>
        <v>44.77999999999997</v>
      </c>
      <c r="I241" s="99">
        <v>1942.72</v>
      </c>
      <c r="J241" s="99">
        <v>2163.37</v>
      </c>
      <c r="K241" s="99">
        <v>2163.37</v>
      </c>
      <c r="L241" s="100">
        <f>(I241/G241)*100</f>
        <v>102.35940019178689</v>
      </c>
    </row>
    <row r="242" spans="1:12" ht="12.75">
      <c r="A242" s="80"/>
      <c r="B242" s="81" t="s">
        <v>357</v>
      </c>
      <c r="C242" s="102"/>
      <c r="D242" s="86"/>
      <c r="E242" s="86"/>
      <c r="F242" s="85"/>
      <c r="G242" s="85"/>
      <c r="H242" s="85"/>
      <c r="I242" s="85"/>
      <c r="J242" s="85"/>
      <c r="K242" s="85"/>
      <c r="L242" s="86"/>
    </row>
    <row r="243" spans="1:12" ht="12.75">
      <c r="A243" s="181"/>
      <c r="B243" s="182">
        <v>4</v>
      </c>
      <c r="C243" s="89" t="s">
        <v>94</v>
      </c>
      <c r="D243" s="185"/>
      <c r="E243" s="185"/>
      <c r="F243" s="186"/>
      <c r="G243" s="202"/>
      <c r="H243" s="92">
        <f>I243-G243</f>
        <v>220.65</v>
      </c>
      <c r="I243" s="186">
        <f>I244</f>
        <v>220.65</v>
      </c>
      <c r="J243" s="186"/>
      <c r="K243" s="99"/>
      <c r="L243" s="100"/>
    </row>
    <row r="244" spans="1:12" ht="12.75">
      <c r="A244" s="181"/>
      <c r="B244" s="182">
        <v>42</v>
      </c>
      <c r="C244" s="89" t="s">
        <v>95</v>
      </c>
      <c r="D244" s="185"/>
      <c r="E244" s="185"/>
      <c r="F244" s="186"/>
      <c r="G244" s="202"/>
      <c r="H244" s="200">
        <f>I244-G244</f>
        <v>220.65</v>
      </c>
      <c r="I244" s="186">
        <v>220.65</v>
      </c>
      <c r="J244" s="186"/>
      <c r="K244" s="99"/>
      <c r="L244" s="100"/>
    </row>
    <row r="245" spans="1:12" ht="12.75">
      <c r="A245" s="80"/>
      <c r="B245" s="402" t="s">
        <v>388</v>
      </c>
      <c r="C245" s="403"/>
      <c r="D245" s="403"/>
      <c r="E245" s="403"/>
      <c r="F245" s="404"/>
      <c r="G245" s="85"/>
      <c r="H245" s="85"/>
      <c r="I245" s="85"/>
      <c r="J245" s="85"/>
      <c r="K245" s="85"/>
      <c r="L245" s="86"/>
    </row>
    <row r="246" spans="1:12" ht="12.75">
      <c r="A246" s="87"/>
      <c r="B246" s="88">
        <v>4</v>
      </c>
      <c r="C246" s="89" t="s">
        <v>94</v>
      </c>
      <c r="D246" s="94">
        <f>D247</f>
        <v>0</v>
      </c>
      <c r="E246" s="94">
        <f>E247</f>
        <v>0</v>
      </c>
      <c r="F246" s="93">
        <f>F247</f>
        <v>2000</v>
      </c>
      <c r="G246" s="92">
        <f>G247+G251</f>
        <v>265.45</v>
      </c>
      <c r="H246" s="92">
        <f>I246-G246</f>
        <v>-265.45</v>
      </c>
      <c r="I246" s="93">
        <v>0</v>
      </c>
      <c r="J246" s="93">
        <v>0</v>
      </c>
      <c r="K246" s="93">
        <v>0</v>
      </c>
      <c r="L246" s="94">
        <v>0</v>
      </c>
    </row>
    <row r="247" spans="1:12" ht="12.75">
      <c r="A247" s="87"/>
      <c r="B247" s="88">
        <v>42</v>
      </c>
      <c r="C247" s="89" t="s">
        <v>95</v>
      </c>
      <c r="D247" s="100">
        <v>0</v>
      </c>
      <c r="E247" s="100">
        <v>0</v>
      </c>
      <c r="F247" s="99">
        <v>2000</v>
      </c>
      <c r="G247" s="98">
        <v>265.45</v>
      </c>
      <c r="H247" s="200">
        <f>I247-G247</f>
        <v>-265.45</v>
      </c>
      <c r="I247" s="99">
        <v>0</v>
      </c>
      <c r="J247" s="99">
        <v>0</v>
      </c>
      <c r="K247" s="99">
        <v>0</v>
      </c>
      <c r="L247" s="100">
        <f>(I247/G247)*100</f>
        <v>0</v>
      </c>
    </row>
    <row r="248" spans="1:12" ht="12.75">
      <c r="A248" s="176"/>
      <c r="B248" s="177" t="s">
        <v>188</v>
      </c>
      <c r="C248" s="178"/>
      <c r="D248" s="179"/>
      <c r="E248" s="179"/>
      <c r="F248" s="180"/>
      <c r="G248" s="180"/>
      <c r="H248" s="180"/>
      <c r="I248" s="180"/>
      <c r="J248" s="180"/>
      <c r="K248" s="85"/>
      <c r="L248" s="86"/>
    </row>
    <row r="249" spans="1:12" ht="12.75">
      <c r="A249" s="181"/>
      <c r="B249" s="182">
        <v>4</v>
      </c>
      <c r="C249" s="89" t="s">
        <v>94</v>
      </c>
      <c r="D249" s="183">
        <f>SUM(D250)</f>
        <v>0</v>
      </c>
      <c r="E249" s="183">
        <f>E250</f>
        <v>3500</v>
      </c>
      <c r="F249" s="184">
        <f>F250</f>
        <v>3500</v>
      </c>
      <c r="G249" s="92">
        <f>G250+G251</f>
        <v>464.53</v>
      </c>
      <c r="H249" s="92">
        <f>I249-G249</f>
        <v>0</v>
      </c>
      <c r="I249" s="184">
        <f>I250</f>
        <v>464.53</v>
      </c>
      <c r="J249" s="93">
        <f>J250</f>
        <v>464.53</v>
      </c>
      <c r="K249" s="93">
        <f>K250</f>
        <v>464.53</v>
      </c>
      <c r="L249" s="94">
        <f>(F249/E249)*100</f>
        <v>100</v>
      </c>
    </row>
    <row r="250" spans="1:12" ht="12.75">
      <c r="A250" s="181"/>
      <c r="B250" s="182">
        <v>42</v>
      </c>
      <c r="C250" s="89" t="s">
        <v>95</v>
      </c>
      <c r="D250" s="185">
        <v>0</v>
      </c>
      <c r="E250" s="185">
        <v>3500</v>
      </c>
      <c r="F250" s="186">
        <v>3500</v>
      </c>
      <c r="G250" s="98">
        <f>ROUND(F250/7.5345,2)</f>
        <v>464.53</v>
      </c>
      <c r="H250" s="200">
        <f>I250-G250</f>
        <v>0</v>
      </c>
      <c r="I250" s="99">
        <v>464.53</v>
      </c>
      <c r="J250" s="186">
        <v>464.53</v>
      </c>
      <c r="K250" s="99">
        <v>464.53</v>
      </c>
      <c r="L250" s="100">
        <f>(F250/E250)*100</f>
        <v>100</v>
      </c>
    </row>
    <row r="251" spans="1:12" ht="12.75">
      <c r="A251" s="176"/>
      <c r="B251" s="177" t="s">
        <v>189</v>
      </c>
      <c r="C251" s="178"/>
      <c r="D251" s="179"/>
      <c r="E251" s="179"/>
      <c r="F251" s="180"/>
      <c r="G251" s="180"/>
      <c r="H251" s="180"/>
      <c r="I251" s="180"/>
      <c r="J251" s="180"/>
      <c r="K251" s="85"/>
      <c r="L251" s="86"/>
    </row>
    <row r="252" spans="1:12" ht="12.75">
      <c r="A252" s="181"/>
      <c r="B252" s="182">
        <v>4</v>
      </c>
      <c r="C252" s="89" t="s">
        <v>94</v>
      </c>
      <c r="D252" s="183">
        <f>D253+D254</f>
        <v>2000</v>
      </c>
      <c r="E252" s="183">
        <f>E253+E254</f>
        <v>14000</v>
      </c>
      <c r="F252" s="184">
        <f>F254</f>
        <v>2000</v>
      </c>
      <c r="G252" s="92">
        <f>G253+G254</f>
        <v>265.45</v>
      </c>
      <c r="H252" s="92">
        <f>I252-G252</f>
        <v>0</v>
      </c>
      <c r="I252" s="184">
        <f>I254</f>
        <v>265.45</v>
      </c>
      <c r="J252" s="184">
        <f>J253+J254</f>
        <v>265.45</v>
      </c>
      <c r="K252" s="93">
        <f>K253+K254</f>
        <v>265.45</v>
      </c>
      <c r="L252" s="100">
        <f>(I252/G252)*100</f>
        <v>100</v>
      </c>
    </row>
    <row r="253" spans="1:12" ht="12.75">
      <c r="A253" s="181"/>
      <c r="B253" s="182">
        <v>41</v>
      </c>
      <c r="C253" s="142" t="s">
        <v>190</v>
      </c>
      <c r="D253" s="185">
        <v>0</v>
      </c>
      <c r="E253" s="185">
        <v>2000</v>
      </c>
      <c r="F253" s="186">
        <v>0</v>
      </c>
      <c r="G253" s="187">
        <v>0</v>
      </c>
      <c r="H253" s="187"/>
      <c r="I253" s="99">
        <v>0</v>
      </c>
      <c r="J253" s="186">
        <v>0</v>
      </c>
      <c r="K253" s="99">
        <v>0</v>
      </c>
      <c r="L253" s="100">
        <f>(F253/E253)*100</f>
        <v>0</v>
      </c>
    </row>
    <row r="254" spans="1:12" ht="12.75">
      <c r="A254" s="181"/>
      <c r="B254" s="182">
        <v>42</v>
      </c>
      <c r="C254" s="89" t="s">
        <v>95</v>
      </c>
      <c r="D254" s="185">
        <v>2000</v>
      </c>
      <c r="E254" s="185">
        <v>12000</v>
      </c>
      <c r="F254" s="186">
        <v>2000</v>
      </c>
      <c r="G254" s="98">
        <f>ROUND(F254/7.5345,2)</f>
        <v>265.45</v>
      </c>
      <c r="H254" s="200">
        <f>I254-G254</f>
        <v>0</v>
      </c>
      <c r="I254" s="186">
        <v>265.45</v>
      </c>
      <c r="J254" s="186">
        <v>265.45</v>
      </c>
      <c r="K254" s="99">
        <v>265.45</v>
      </c>
      <c r="L254" s="100">
        <f>(I254/G254)*100</f>
        <v>100</v>
      </c>
    </row>
    <row r="255" spans="1:12" ht="12.75">
      <c r="A255" s="176"/>
      <c r="B255" s="177" t="s">
        <v>123</v>
      </c>
      <c r="C255" s="178"/>
      <c r="D255" s="179"/>
      <c r="E255" s="179"/>
      <c r="F255" s="180"/>
      <c r="G255" s="180"/>
      <c r="H255" s="180"/>
      <c r="I255" s="180"/>
      <c r="J255" s="180"/>
      <c r="K255" s="85"/>
      <c r="L255" s="86"/>
    </row>
    <row r="256" spans="1:12" ht="12.75">
      <c r="A256" s="188"/>
      <c r="B256" s="189">
        <v>4</v>
      </c>
      <c r="C256" s="89" t="s">
        <v>94</v>
      </c>
      <c r="D256" s="190">
        <f>D257</f>
        <v>600</v>
      </c>
      <c r="E256" s="190">
        <f>E257</f>
        <v>41000</v>
      </c>
      <c r="F256" s="191">
        <f>F257</f>
        <v>41000</v>
      </c>
      <c r="G256" s="92">
        <f>G257+G258</f>
        <v>5441.64</v>
      </c>
      <c r="H256" s="92">
        <f>I256-G256</f>
        <v>0</v>
      </c>
      <c r="I256" s="191">
        <f>I257</f>
        <v>5441.64</v>
      </c>
      <c r="J256" s="184">
        <f>J257</f>
        <v>5441.64</v>
      </c>
      <c r="K256" s="93">
        <f>K257</f>
        <v>5441.64</v>
      </c>
      <c r="L256" s="94">
        <f>(F256/E256)*100</f>
        <v>100</v>
      </c>
    </row>
    <row r="257" spans="1:12" ht="12.75">
      <c r="A257" s="188"/>
      <c r="B257" s="189">
        <v>42</v>
      </c>
      <c r="C257" s="89" t="s">
        <v>95</v>
      </c>
      <c r="D257" s="192">
        <v>600</v>
      </c>
      <c r="E257" s="192">
        <v>41000</v>
      </c>
      <c r="F257" s="193">
        <v>41000</v>
      </c>
      <c r="G257" s="98">
        <f>ROUND(F257/7.5345,2)</f>
        <v>5441.64</v>
      </c>
      <c r="H257" s="200">
        <f>I257-G257</f>
        <v>0</v>
      </c>
      <c r="I257" s="99">
        <v>5441.64</v>
      </c>
      <c r="J257" s="193">
        <v>5441.64</v>
      </c>
      <c r="K257" s="138">
        <v>5441.64</v>
      </c>
      <c r="L257" s="100">
        <f>(F257/E257)*100</f>
        <v>100</v>
      </c>
    </row>
    <row r="258" spans="1:12" ht="12.75">
      <c r="A258" s="176"/>
      <c r="B258" s="177" t="s">
        <v>191</v>
      </c>
      <c r="C258" s="178"/>
      <c r="D258" s="179"/>
      <c r="E258" s="179"/>
      <c r="F258" s="180"/>
      <c r="G258" s="180"/>
      <c r="H258" s="180"/>
      <c r="I258" s="180"/>
      <c r="J258" s="180"/>
      <c r="K258" s="85"/>
      <c r="L258" s="86"/>
    </row>
    <row r="259" spans="1:12" ht="12.75">
      <c r="A259" s="188"/>
      <c r="B259" s="189">
        <v>4</v>
      </c>
      <c r="C259" s="89" t="s">
        <v>94</v>
      </c>
      <c r="D259" s="190">
        <f>D260</f>
        <v>508.51</v>
      </c>
      <c r="E259" s="190">
        <f>E260</f>
        <v>31000</v>
      </c>
      <c r="F259" s="191">
        <f>F260</f>
        <v>31000</v>
      </c>
      <c r="G259" s="92">
        <f>G260+G261</f>
        <v>4114.41</v>
      </c>
      <c r="H259" s="92">
        <f>I259-G259</f>
        <v>0</v>
      </c>
      <c r="I259" s="191">
        <f>I260</f>
        <v>4114.41</v>
      </c>
      <c r="J259" s="184">
        <f>J260</f>
        <v>4114.41</v>
      </c>
      <c r="K259" s="93">
        <f>K260</f>
        <v>4114.41</v>
      </c>
      <c r="L259" s="94">
        <f>(F259/E259)*100</f>
        <v>100</v>
      </c>
    </row>
    <row r="260" spans="1:12" ht="12.75">
      <c r="A260" s="188"/>
      <c r="B260" s="189">
        <v>42</v>
      </c>
      <c r="C260" s="89" t="s">
        <v>95</v>
      </c>
      <c r="D260" s="192">
        <v>508.51</v>
      </c>
      <c r="E260" s="192">
        <v>31000</v>
      </c>
      <c r="F260" s="193">
        <v>31000</v>
      </c>
      <c r="G260" s="98">
        <f>ROUND(F260/7.5345,2)</f>
        <v>4114.41</v>
      </c>
      <c r="H260" s="200">
        <f>I260-G260</f>
        <v>0</v>
      </c>
      <c r="I260" s="99">
        <v>4114.41</v>
      </c>
      <c r="J260" s="193">
        <v>4114.41</v>
      </c>
      <c r="K260" s="138">
        <v>4114.41</v>
      </c>
      <c r="L260" s="100">
        <f>(F260/E260)*100</f>
        <v>100</v>
      </c>
    </row>
    <row r="261" spans="1:12" ht="12.75">
      <c r="A261" s="194"/>
      <c r="B261" s="195" t="s">
        <v>97</v>
      </c>
      <c r="C261" s="196"/>
      <c r="D261" s="197"/>
      <c r="E261" s="197"/>
      <c r="F261" s="198"/>
      <c r="G261" s="198"/>
      <c r="H261" s="198"/>
      <c r="I261" s="198"/>
      <c r="J261" s="198"/>
      <c r="K261" s="85"/>
      <c r="L261" s="86"/>
    </row>
    <row r="262" spans="1:12" ht="12.75">
      <c r="A262" s="181"/>
      <c r="B262" s="182">
        <v>4</v>
      </c>
      <c r="C262" s="142" t="s">
        <v>192</v>
      </c>
      <c r="D262" s="183">
        <f>D263+D264</f>
        <v>30519.03</v>
      </c>
      <c r="E262" s="183">
        <f>E264</f>
        <v>26000</v>
      </c>
      <c r="F262" s="184">
        <f>F264</f>
        <v>18000</v>
      </c>
      <c r="G262" s="92">
        <f>G263+G264</f>
        <v>2389.01</v>
      </c>
      <c r="H262" s="92">
        <f>I262-G262</f>
        <v>398.1699999999996</v>
      </c>
      <c r="I262" s="184">
        <f>I264</f>
        <v>2787.18</v>
      </c>
      <c r="J262" s="184">
        <f>J264</f>
        <v>2787.18</v>
      </c>
      <c r="K262" s="93">
        <f>K264</f>
        <v>2787.18</v>
      </c>
      <c r="L262" s="100">
        <f>(I262/G262)*100</f>
        <v>116.66673643057163</v>
      </c>
    </row>
    <row r="263" spans="1:12" ht="12.75">
      <c r="A263" s="181"/>
      <c r="B263" s="182">
        <v>41</v>
      </c>
      <c r="C263" s="142" t="s">
        <v>190</v>
      </c>
      <c r="D263" s="185">
        <v>9990</v>
      </c>
      <c r="E263" s="185">
        <v>0</v>
      </c>
      <c r="F263" s="186">
        <v>0</v>
      </c>
      <c r="G263" s="187">
        <v>0</v>
      </c>
      <c r="H263" s="187"/>
      <c r="I263" s="99">
        <v>0</v>
      </c>
      <c r="J263" s="186">
        <v>0</v>
      </c>
      <c r="K263" s="99">
        <v>0</v>
      </c>
      <c r="L263" s="100">
        <v>0</v>
      </c>
    </row>
    <row r="264" spans="1:12" ht="12.75">
      <c r="A264" s="181"/>
      <c r="B264" s="182">
        <v>42</v>
      </c>
      <c r="C264" s="142" t="s">
        <v>141</v>
      </c>
      <c r="D264" s="185">
        <v>20529.03</v>
      </c>
      <c r="E264" s="185">
        <v>26000</v>
      </c>
      <c r="F264" s="186">
        <v>18000</v>
      </c>
      <c r="G264" s="98">
        <f>ROUND(F264/7.5345,2)</f>
        <v>2389.01</v>
      </c>
      <c r="H264" s="200">
        <f>I264-G264</f>
        <v>398.1699999999996</v>
      </c>
      <c r="I264" s="186">
        <v>2787.18</v>
      </c>
      <c r="J264" s="186">
        <v>2787.18</v>
      </c>
      <c r="K264" s="99">
        <v>2787.18</v>
      </c>
      <c r="L264" s="100">
        <f>(I264/G264)*100</f>
        <v>116.66673643057163</v>
      </c>
    </row>
    <row r="265" spans="1:12" ht="12.75">
      <c r="A265" s="194"/>
      <c r="B265" s="402" t="s">
        <v>386</v>
      </c>
      <c r="C265" s="403"/>
      <c r="D265" s="403"/>
      <c r="E265" s="403"/>
      <c r="F265" s="404"/>
      <c r="G265" s="198"/>
      <c r="H265" s="198"/>
      <c r="I265" s="198"/>
      <c r="J265" s="198"/>
      <c r="K265" s="85"/>
      <c r="L265" s="86"/>
    </row>
    <row r="266" spans="1:12" ht="12.75">
      <c r="A266" s="181"/>
      <c r="B266" s="182">
        <v>4</v>
      </c>
      <c r="C266" s="142" t="s">
        <v>192</v>
      </c>
      <c r="D266" s="183">
        <v>0</v>
      </c>
      <c r="E266" s="183">
        <v>0</v>
      </c>
      <c r="F266" s="184">
        <f>F267</f>
        <v>3000</v>
      </c>
      <c r="G266" s="92">
        <f>G267</f>
        <v>398.16</v>
      </c>
      <c r="H266" s="92">
        <f>I266-G266</f>
        <v>-398.16</v>
      </c>
      <c r="I266" s="93">
        <v>0</v>
      </c>
      <c r="J266" s="184">
        <v>0</v>
      </c>
      <c r="K266" s="93">
        <v>0</v>
      </c>
      <c r="L266" s="94">
        <v>0</v>
      </c>
    </row>
    <row r="267" spans="1:12" ht="12.75">
      <c r="A267" s="181"/>
      <c r="B267" s="182">
        <v>42</v>
      </c>
      <c r="C267" s="142" t="s">
        <v>141</v>
      </c>
      <c r="D267" s="185">
        <v>0</v>
      </c>
      <c r="E267" s="185">
        <v>0</v>
      </c>
      <c r="F267" s="186">
        <v>3000</v>
      </c>
      <c r="G267" s="98">
        <v>398.16</v>
      </c>
      <c r="H267" s="200">
        <f>I267-G267</f>
        <v>-398.16</v>
      </c>
      <c r="I267" s="99">
        <v>0</v>
      </c>
      <c r="J267" s="186">
        <v>0</v>
      </c>
      <c r="K267" s="99">
        <v>0</v>
      </c>
      <c r="L267" s="100">
        <v>0</v>
      </c>
    </row>
    <row r="268" spans="1:12" ht="12.75">
      <c r="A268" s="80"/>
      <c r="B268" s="81" t="s">
        <v>182</v>
      </c>
      <c r="C268" s="102"/>
      <c r="D268" s="127"/>
      <c r="E268" s="127"/>
      <c r="F268" s="128"/>
      <c r="G268" s="128"/>
      <c r="H268" s="128"/>
      <c r="I268" s="128"/>
      <c r="J268" s="85"/>
      <c r="K268" s="85"/>
      <c r="L268" s="86"/>
    </row>
    <row r="269" spans="1:12" ht="12.75">
      <c r="A269" s="136"/>
      <c r="B269" s="136">
        <v>4</v>
      </c>
      <c r="C269" s="89" t="s">
        <v>95</v>
      </c>
      <c r="D269" s="132">
        <f>D270</f>
        <v>2500</v>
      </c>
      <c r="E269" s="132">
        <f>E270</f>
        <v>19115.75</v>
      </c>
      <c r="F269" s="133">
        <v>0</v>
      </c>
      <c r="G269" s="134">
        <v>0</v>
      </c>
      <c r="H269" s="134"/>
      <c r="I269" s="93">
        <v>0</v>
      </c>
      <c r="J269" s="133">
        <v>0</v>
      </c>
      <c r="K269" s="133">
        <v>0</v>
      </c>
      <c r="L269" s="94">
        <f>(F269/E269)*100</f>
        <v>0</v>
      </c>
    </row>
    <row r="270" spans="1:19" ht="12.75">
      <c r="A270" s="136"/>
      <c r="B270" s="136">
        <v>42</v>
      </c>
      <c r="C270" s="89" t="s">
        <v>95</v>
      </c>
      <c r="D270" s="137">
        <v>2500</v>
      </c>
      <c r="E270" s="137">
        <v>19115.75</v>
      </c>
      <c r="F270" s="138">
        <v>0</v>
      </c>
      <c r="G270" s="139">
        <v>0</v>
      </c>
      <c r="H270" s="139"/>
      <c r="I270" s="99">
        <v>0</v>
      </c>
      <c r="J270" s="138">
        <v>0</v>
      </c>
      <c r="K270" s="138">
        <v>0</v>
      </c>
      <c r="L270" s="100">
        <f>(F270/E270)*100</f>
        <v>0</v>
      </c>
      <c r="S270" s="142"/>
    </row>
    <row r="271" spans="1:12" ht="12.75">
      <c r="A271" s="170" t="s">
        <v>193</v>
      </c>
      <c r="B271" s="171" t="s">
        <v>194</v>
      </c>
      <c r="C271" s="145"/>
      <c r="D271" s="101">
        <v>0</v>
      </c>
      <c r="E271" s="101">
        <v>0</v>
      </c>
      <c r="F271" s="77">
        <v>2411.04</v>
      </c>
      <c r="G271" s="76">
        <v>320</v>
      </c>
      <c r="H271" s="76"/>
      <c r="I271" s="77">
        <v>0</v>
      </c>
      <c r="J271" s="77">
        <f>J273+J280+J283+J287+J290+J293</f>
        <v>0</v>
      </c>
      <c r="K271" s="77">
        <f>K273+K280+K283+K287+K290+K293</f>
        <v>0</v>
      </c>
      <c r="L271" s="79">
        <v>0</v>
      </c>
    </row>
    <row r="272" spans="1:12" ht="12.75">
      <c r="A272" s="80"/>
      <c r="B272" s="81" t="s">
        <v>153</v>
      </c>
      <c r="C272" s="102"/>
      <c r="D272" s="86"/>
      <c r="E272" s="86"/>
      <c r="F272" s="85"/>
      <c r="G272" s="85"/>
      <c r="H272" s="85"/>
      <c r="I272" s="85"/>
      <c r="J272" s="85"/>
      <c r="K272" s="85"/>
      <c r="L272" s="86"/>
    </row>
    <row r="273" spans="1:12" ht="12.75">
      <c r="A273" s="87"/>
      <c r="B273" s="88">
        <v>4</v>
      </c>
      <c r="C273" s="89" t="s">
        <v>94</v>
      </c>
      <c r="D273" s="94">
        <f>D274</f>
        <v>0</v>
      </c>
      <c r="E273" s="94">
        <f>E274</f>
        <v>0</v>
      </c>
      <c r="F273" s="93">
        <f>F274</f>
        <v>2411.04</v>
      </c>
      <c r="G273" s="92">
        <f>G274+G279</f>
        <v>320</v>
      </c>
      <c r="H273" s="92">
        <f>I273-G273</f>
        <v>-320</v>
      </c>
      <c r="I273" s="93">
        <v>0</v>
      </c>
      <c r="J273" s="93">
        <f>J274</f>
        <v>0</v>
      </c>
      <c r="K273" s="93">
        <f>K274</f>
        <v>0</v>
      </c>
      <c r="L273" s="100">
        <f>(I273/G273)*100</f>
        <v>0</v>
      </c>
    </row>
    <row r="274" spans="1:12" ht="12.75">
      <c r="A274" s="87"/>
      <c r="B274" s="88">
        <v>42</v>
      </c>
      <c r="C274" s="89" t="s">
        <v>95</v>
      </c>
      <c r="D274" s="100">
        <v>0</v>
      </c>
      <c r="E274" s="100">
        <v>0</v>
      </c>
      <c r="F274" s="99">
        <v>2411.04</v>
      </c>
      <c r="G274" s="98">
        <v>320</v>
      </c>
      <c r="H274" s="200">
        <f>I274-G274</f>
        <v>-320</v>
      </c>
      <c r="I274" s="99">
        <v>0</v>
      </c>
      <c r="J274" s="99">
        <v>0</v>
      </c>
      <c r="K274" s="99">
        <v>0</v>
      </c>
      <c r="L274" s="100">
        <f>(I274/G274)*100</f>
        <v>0</v>
      </c>
    </row>
    <row r="275" spans="1:12" ht="12.75">
      <c r="A275" s="170" t="s">
        <v>344</v>
      </c>
      <c r="B275" s="171" t="s">
        <v>345</v>
      </c>
      <c r="C275" s="145"/>
      <c r="D275" s="101">
        <v>0</v>
      </c>
      <c r="E275" s="101">
        <v>0</v>
      </c>
      <c r="F275" s="77">
        <v>0</v>
      </c>
      <c r="G275" s="76">
        <v>0</v>
      </c>
      <c r="H275" s="76"/>
      <c r="I275" s="77">
        <f>I277</f>
        <v>1408.58</v>
      </c>
      <c r="J275" s="77">
        <f>J277+J284+J287+J291+J294+J297</f>
        <v>0</v>
      </c>
      <c r="K275" s="77">
        <f>K277+K284+K287+K291+K294+K297</f>
        <v>0</v>
      </c>
      <c r="L275" s="219">
        <v>0</v>
      </c>
    </row>
    <row r="276" spans="1:12" ht="12.75">
      <c r="A276" s="80"/>
      <c r="B276" s="81" t="s">
        <v>346</v>
      </c>
      <c r="C276" s="102"/>
      <c r="D276" s="86"/>
      <c r="E276" s="86"/>
      <c r="F276" s="85"/>
      <c r="G276" s="85"/>
      <c r="H276" s="85"/>
      <c r="I276" s="85"/>
      <c r="J276" s="85"/>
      <c r="K276" s="85"/>
      <c r="L276" s="86"/>
    </row>
    <row r="277" spans="1:12" ht="12.75">
      <c r="A277" s="87"/>
      <c r="B277" s="88">
        <v>4</v>
      </c>
      <c r="C277" s="89" t="s">
        <v>94</v>
      </c>
      <c r="D277" s="94">
        <f>D278</f>
        <v>0</v>
      </c>
      <c r="E277" s="94">
        <f>E278</f>
        <v>0</v>
      </c>
      <c r="F277" s="93">
        <f>F278</f>
        <v>0</v>
      </c>
      <c r="G277" s="92">
        <f>G278+G283</f>
        <v>0</v>
      </c>
      <c r="H277" s="92">
        <f>I277-G277</f>
        <v>1408.58</v>
      </c>
      <c r="I277" s="93">
        <f>I278</f>
        <v>1408.58</v>
      </c>
      <c r="J277" s="93">
        <f>J278</f>
        <v>0</v>
      </c>
      <c r="K277" s="93">
        <f>K278</f>
        <v>0</v>
      </c>
      <c r="L277" s="94">
        <v>0</v>
      </c>
    </row>
    <row r="278" spans="1:12" ht="12.75">
      <c r="A278" s="87"/>
      <c r="B278" s="88">
        <v>42</v>
      </c>
      <c r="C278" s="89" t="s">
        <v>95</v>
      </c>
      <c r="D278" s="100">
        <v>0</v>
      </c>
      <c r="E278" s="100">
        <v>0</v>
      </c>
      <c r="F278" s="99">
        <v>0</v>
      </c>
      <c r="G278" s="99">
        <v>0</v>
      </c>
      <c r="H278" s="200">
        <f>I278-G278</f>
        <v>1408.58</v>
      </c>
      <c r="I278" s="99">
        <v>1408.58</v>
      </c>
      <c r="J278" s="99">
        <v>0</v>
      </c>
      <c r="K278" s="99">
        <v>0</v>
      </c>
      <c r="L278" s="100">
        <v>0</v>
      </c>
    </row>
    <row r="279" spans="1:12" ht="12.75">
      <c r="A279" s="173">
        <v>9108</v>
      </c>
      <c r="B279" s="173" t="s">
        <v>195</v>
      </c>
      <c r="C279" s="65"/>
      <c r="D279" s="107">
        <f>D280</f>
        <v>52458.29</v>
      </c>
      <c r="E279" s="107">
        <f>E280</f>
        <v>112236.86</v>
      </c>
      <c r="F279" s="108">
        <v>0</v>
      </c>
      <c r="G279" s="109">
        <v>0</v>
      </c>
      <c r="H279" s="68">
        <f>I279-G279</f>
        <v>0</v>
      </c>
      <c r="I279" s="109">
        <v>0</v>
      </c>
      <c r="J279" s="108">
        <f>J280</f>
        <v>0</v>
      </c>
      <c r="K279" s="108">
        <f>K280</f>
        <v>0</v>
      </c>
      <c r="L279" s="70">
        <f>(F279/E279)*100</f>
        <v>0</v>
      </c>
    </row>
    <row r="280" spans="1:12" ht="12.75">
      <c r="A280" s="170" t="s">
        <v>196</v>
      </c>
      <c r="B280" s="72" t="s">
        <v>197</v>
      </c>
      <c r="C280" s="145"/>
      <c r="D280" s="101">
        <f>D282+D286</f>
        <v>52458.29</v>
      </c>
      <c r="E280" s="101">
        <f>E282+E286</f>
        <v>112236.86</v>
      </c>
      <c r="F280" s="77">
        <v>0</v>
      </c>
      <c r="G280" s="76">
        <v>0</v>
      </c>
      <c r="H280" s="76"/>
      <c r="I280" s="77">
        <v>0</v>
      </c>
      <c r="J280" s="77">
        <f>J282</f>
        <v>0</v>
      </c>
      <c r="K280" s="77">
        <f>K282</f>
        <v>0</v>
      </c>
      <c r="L280" s="101">
        <v>0</v>
      </c>
    </row>
    <row r="281" spans="1:12" ht="12.75">
      <c r="A281" s="80"/>
      <c r="B281" s="81" t="s">
        <v>182</v>
      </c>
      <c r="C281" s="102"/>
      <c r="D281" s="127"/>
      <c r="E281" s="127"/>
      <c r="F281" s="128"/>
      <c r="G281" s="128"/>
      <c r="H281" s="128"/>
      <c r="I281" s="128"/>
      <c r="J281" s="85"/>
      <c r="K281" s="85"/>
      <c r="L281" s="86"/>
    </row>
    <row r="282" spans="1:12" ht="12.75">
      <c r="A282" s="136"/>
      <c r="B282" s="136">
        <v>3</v>
      </c>
      <c r="C282" s="136" t="s">
        <v>87</v>
      </c>
      <c r="D282" s="132">
        <f>D283+D284</f>
        <v>28629.25</v>
      </c>
      <c r="E282" s="132">
        <f>E283+E284</f>
        <v>18014.699999999997</v>
      </c>
      <c r="F282" s="133">
        <v>0</v>
      </c>
      <c r="G282" s="134">
        <v>0</v>
      </c>
      <c r="H282" s="134"/>
      <c r="I282" s="93">
        <v>0</v>
      </c>
      <c r="J282" s="133">
        <v>0</v>
      </c>
      <c r="K282" s="133">
        <v>0</v>
      </c>
      <c r="L282" s="94">
        <f>(F282/E282)*100</f>
        <v>0</v>
      </c>
    </row>
    <row r="283" spans="1:12" ht="12.75">
      <c r="A283" s="136"/>
      <c r="B283" s="136">
        <v>31</v>
      </c>
      <c r="C283" s="136" t="s">
        <v>103</v>
      </c>
      <c r="D283" s="137">
        <v>26840.03</v>
      </c>
      <c r="E283" s="137">
        <v>14138.21</v>
      </c>
      <c r="F283" s="138">
        <v>0</v>
      </c>
      <c r="G283" s="139">
        <v>0</v>
      </c>
      <c r="H283" s="139"/>
      <c r="I283" s="99">
        <v>0</v>
      </c>
      <c r="J283" s="138">
        <v>0</v>
      </c>
      <c r="K283" s="138">
        <v>0</v>
      </c>
      <c r="L283" s="100">
        <f>(F283/E283)*100</f>
        <v>0</v>
      </c>
    </row>
    <row r="284" spans="1:12" ht="12.75">
      <c r="A284" s="136"/>
      <c r="B284" s="136">
        <v>32</v>
      </c>
      <c r="C284" s="136" t="s">
        <v>198</v>
      </c>
      <c r="D284" s="137">
        <v>1789.22</v>
      </c>
      <c r="E284" s="137">
        <v>3876.49</v>
      </c>
      <c r="F284" s="138">
        <v>0</v>
      </c>
      <c r="G284" s="139">
        <v>0</v>
      </c>
      <c r="H284" s="139"/>
      <c r="I284" s="139"/>
      <c r="J284" s="138">
        <v>0</v>
      </c>
      <c r="K284" s="138">
        <v>0</v>
      </c>
      <c r="L284" s="100">
        <f>(F284/E284)*100</f>
        <v>0</v>
      </c>
    </row>
    <row r="285" spans="1:12" ht="12.75">
      <c r="A285" s="80"/>
      <c r="B285" s="81" t="s">
        <v>199</v>
      </c>
      <c r="C285" s="102"/>
      <c r="D285" s="127"/>
      <c r="E285" s="127"/>
      <c r="F285" s="128"/>
      <c r="G285" s="128"/>
      <c r="H285" s="128"/>
      <c r="I285" s="128"/>
      <c r="J285" s="85"/>
      <c r="K285" s="85"/>
      <c r="L285" s="86"/>
    </row>
    <row r="286" spans="1:12" ht="12.75">
      <c r="A286" s="136"/>
      <c r="B286" s="136">
        <v>3</v>
      </c>
      <c r="C286" s="136" t="s">
        <v>87</v>
      </c>
      <c r="D286" s="132">
        <f>D287+D288</f>
        <v>23829.04</v>
      </c>
      <c r="E286" s="132">
        <f>E287+E288</f>
        <v>94222.16</v>
      </c>
      <c r="F286" s="133">
        <v>0</v>
      </c>
      <c r="G286" s="134">
        <v>0</v>
      </c>
      <c r="H286" s="134"/>
      <c r="I286" s="93">
        <v>0</v>
      </c>
      <c r="J286" s="133">
        <v>0</v>
      </c>
      <c r="K286" s="133">
        <f>K287</f>
        <v>0</v>
      </c>
      <c r="L286" s="94">
        <f>(F286/E286)*100</f>
        <v>0</v>
      </c>
    </row>
    <row r="287" spans="1:12" ht="12.75">
      <c r="A287" s="136"/>
      <c r="B287" s="136">
        <v>31</v>
      </c>
      <c r="C287" s="136" t="s">
        <v>103</v>
      </c>
      <c r="D287" s="137">
        <v>20738.61</v>
      </c>
      <c r="E287" s="137">
        <v>84995.62</v>
      </c>
      <c r="F287" s="138">
        <v>0</v>
      </c>
      <c r="G287" s="139">
        <v>0</v>
      </c>
      <c r="H287" s="139"/>
      <c r="I287" s="99">
        <v>0</v>
      </c>
      <c r="J287" s="138">
        <v>0</v>
      </c>
      <c r="K287" s="138">
        <v>0</v>
      </c>
      <c r="L287" s="100">
        <f>(F287/E287)*100</f>
        <v>0</v>
      </c>
    </row>
    <row r="288" spans="1:12" ht="12.75">
      <c r="A288" s="136"/>
      <c r="B288" s="136">
        <v>32</v>
      </c>
      <c r="C288" s="136" t="s">
        <v>198</v>
      </c>
      <c r="D288" s="137">
        <v>3090.43</v>
      </c>
      <c r="E288" s="137">
        <v>9226.54</v>
      </c>
      <c r="F288" s="138">
        <v>0</v>
      </c>
      <c r="G288" s="139">
        <v>0</v>
      </c>
      <c r="H288" s="139"/>
      <c r="I288" s="139"/>
      <c r="J288" s="138">
        <v>0</v>
      </c>
      <c r="K288" s="138">
        <v>0</v>
      </c>
      <c r="L288" s="100">
        <f>(F288/E288)*100</f>
        <v>0</v>
      </c>
    </row>
    <row r="289" spans="1:12" ht="12.75">
      <c r="A289" s="173">
        <v>9211</v>
      </c>
      <c r="B289" s="173" t="s">
        <v>200</v>
      </c>
      <c r="C289" s="65"/>
      <c r="D289" s="107">
        <f>D290</f>
        <v>0</v>
      </c>
      <c r="E289" s="107">
        <f>E290</f>
        <v>0</v>
      </c>
      <c r="F289" s="108">
        <f>F290</f>
        <v>113138.05</v>
      </c>
      <c r="G289" s="109">
        <f>G292+G296</f>
        <v>15016</v>
      </c>
      <c r="H289" s="68">
        <f>I289-G289</f>
        <v>5000</v>
      </c>
      <c r="I289" s="109">
        <f>I292+I296</f>
        <v>20016</v>
      </c>
      <c r="J289" s="108">
        <f>J290</f>
        <v>0</v>
      </c>
      <c r="K289" s="108">
        <f>K290</f>
        <v>0</v>
      </c>
      <c r="L289" s="70">
        <f>(I289/G289)*100</f>
        <v>133.29781566329248</v>
      </c>
    </row>
    <row r="290" spans="1:12" ht="12.75">
      <c r="A290" s="170" t="s">
        <v>201</v>
      </c>
      <c r="B290" s="72" t="s">
        <v>202</v>
      </c>
      <c r="C290" s="145"/>
      <c r="D290" s="101">
        <f aca="true" t="shared" si="20" ref="D290:K290">D292+D296</f>
        <v>0</v>
      </c>
      <c r="E290" s="101">
        <f t="shared" si="20"/>
        <v>0</v>
      </c>
      <c r="F290" s="77">
        <f t="shared" si="20"/>
        <v>113138.05</v>
      </c>
      <c r="G290" s="76">
        <f t="shared" si="20"/>
        <v>15016</v>
      </c>
      <c r="H290" s="76"/>
      <c r="I290" s="77">
        <f t="shared" si="20"/>
        <v>20016</v>
      </c>
      <c r="J290" s="77">
        <f t="shared" si="20"/>
        <v>0</v>
      </c>
      <c r="K290" s="77">
        <f t="shared" si="20"/>
        <v>0</v>
      </c>
      <c r="L290" s="219">
        <f>(I290/G290)*100</f>
        <v>133.29781566329248</v>
      </c>
    </row>
    <row r="291" spans="1:12" ht="12.75">
      <c r="A291" s="80"/>
      <c r="B291" s="81" t="s">
        <v>182</v>
      </c>
      <c r="C291" s="102"/>
      <c r="D291" s="127"/>
      <c r="E291" s="127"/>
      <c r="F291" s="128"/>
      <c r="G291" s="128"/>
      <c r="H291" s="128"/>
      <c r="I291" s="128"/>
      <c r="J291" s="85"/>
      <c r="K291" s="85"/>
      <c r="L291" s="86"/>
    </row>
    <row r="292" spans="1:12" ht="12.75">
      <c r="A292" s="136"/>
      <c r="B292" s="136">
        <v>3</v>
      </c>
      <c r="C292" s="136" t="s">
        <v>87</v>
      </c>
      <c r="D292" s="132">
        <f aca="true" t="shared" si="21" ref="D292:K292">D293+D294</f>
        <v>0</v>
      </c>
      <c r="E292" s="132">
        <f t="shared" si="21"/>
        <v>0</v>
      </c>
      <c r="F292" s="133">
        <f t="shared" si="21"/>
        <v>16967.690000000002</v>
      </c>
      <c r="G292" s="92">
        <f t="shared" si="21"/>
        <v>2252</v>
      </c>
      <c r="H292" s="92">
        <f>I292-G292</f>
        <v>5000</v>
      </c>
      <c r="I292" s="133">
        <f t="shared" si="21"/>
        <v>7252</v>
      </c>
      <c r="J292" s="133">
        <f t="shared" si="21"/>
        <v>0</v>
      </c>
      <c r="K292" s="133">
        <f t="shared" si="21"/>
        <v>0</v>
      </c>
      <c r="L292" s="100">
        <f>(I292/G292)*100</f>
        <v>322.02486678507995</v>
      </c>
    </row>
    <row r="293" spans="1:12" ht="12.75">
      <c r="A293" s="136"/>
      <c r="B293" s="136">
        <v>31</v>
      </c>
      <c r="C293" s="136" t="s">
        <v>103</v>
      </c>
      <c r="D293" s="137">
        <v>0</v>
      </c>
      <c r="E293" s="137">
        <v>0</v>
      </c>
      <c r="F293" s="138">
        <v>11775.42</v>
      </c>
      <c r="G293" s="98">
        <f>ROUND(F293/7.5345,2)</f>
        <v>1562.87</v>
      </c>
      <c r="H293" s="200">
        <f>I293-G293</f>
        <v>3721.79</v>
      </c>
      <c r="I293" s="99">
        <v>5284.66</v>
      </c>
      <c r="J293" s="138">
        <v>0</v>
      </c>
      <c r="K293" s="138">
        <v>0</v>
      </c>
      <c r="L293" s="100">
        <f>(I293/G293)*100</f>
        <v>338.13816888160886</v>
      </c>
    </row>
    <row r="294" spans="1:12" ht="12.75">
      <c r="A294" s="136"/>
      <c r="B294" s="136">
        <v>32</v>
      </c>
      <c r="C294" s="136" t="s">
        <v>198</v>
      </c>
      <c r="D294" s="137">
        <v>0</v>
      </c>
      <c r="E294" s="137">
        <v>0</v>
      </c>
      <c r="F294" s="138">
        <v>5192.27</v>
      </c>
      <c r="G294" s="98">
        <f>ROUND(F294/7.5345,2)</f>
        <v>689.13</v>
      </c>
      <c r="H294" s="200">
        <f>I294-G294</f>
        <v>1278.21</v>
      </c>
      <c r="I294" s="138">
        <v>1967.34</v>
      </c>
      <c r="J294" s="138">
        <v>0</v>
      </c>
      <c r="K294" s="138">
        <v>0</v>
      </c>
      <c r="L294" s="100">
        <f>(I294/G294)*100</f>
        <v>285.4816943102172</v>
      </c>
    </row>
    <row r="295" spans="1:12" ht="12.75">
      <c r="A295" s="80"/>
      <c r="B295" s="81" t="s">
        <v>199</v>
      </c>
      <c r="C295" s="102"/>
      <c r="D295" s="127"/>
      <c r="E295" s="127"/>
      <c r="F295" s="128"/>
      <c r="G295" s="128"/>
      <c r="H295" s="128"/>
      <c r="I295" s="128"/>
      <c r="J295" s="85"/>
      <c r="K295" s="85"/>
      <c r="L295" s="86"/>
    </row>
    <row r="296" spans="1:12" ht="12.75">
      <c r="A296" s="136"/>
      <c r="B296" s="136">
        <v>3</v>
      </c>
      <c r="C296" s="136" t="s">
        <v>87</v>
      </c>
      <c r="D296" s="132">
        <f aca="true" t="shared" si="22" ref="D296:K296">D297+D298</f>
        <v>0</v>
      </c>
      <c r="E296" s="132">
        <f t="shared" si="22"/>
        <v>0</v>
      </c>
      <c r="F296" s="133">
        <f t="shared" si="22"/>
        <v>96170.36</v>
      </c>
      <c r="G296" s="92">
        <f t="shared" si="22"/>
        <v>12764</v>
      </c>
      <c r="H296" s="92">
        <f>I296-G296</f>
        <v>0</v>
      </c>
      <c r="I296" s="133">
        <f t="shared" si="22"/>
        <v>12764</v>
      </c>
      <c r="J296" s="133">
        <f t="shared" si="22"/>
        <v>0</v>
      </c>
      <c r="K296" s="133">
        <f t="shared" si="22"/>
        <v>0</v>
      </c>
      <c r="L296" s="94">
        <v>0</v>
      </c>
    </row>
    <row r="297" spans="1:12" ht="12.75">
      <c r="A297" s="136"/>
      <c r="B297" s="136">
        <v>31</v>
      </c>
      <c r="C297" s="136" t="s">
        <v>103</v>
      </c>
      <c r="D297" s="137">
        <v>0</v>
      </c>
      <c r="E297" s="137">
        <v>0</v>
      </c>
      <c r="F297" s="138">
        <v>75110.28</v>
      </c>
      <c r="G297" s="98">
        <f>ROUND(F297/7.5345,2)</f>
        <v>9968.85</v>
      </c>
      <c r="H297" s="200">
        <f>I297-G297</f>
        <v>0</v>
      </c>
      <c r="I297" s="99">
        <v>9968.85</v>
      </c>
      <c r="J297" s="138">
        <v>0</v>
      </c>
      <c r="K297" s="138">
        <v>0</v>
      </c>
      <c r="L297" s="100">
        <v>0</v>
      </c>
    </row>
    <row r="298" spans="1:12" ht="12.75">
      <c r="A298" s="136"/>
      <c r="B298" s="136">
        <v>32</v>
      </c>
      <c r="C298" s="136" t="s">
        <v>198</v>
      </c>
      <c r="D298" s="137">
        <v>0</v>
      </c>
      <c r="E298" s="137">
        <v>0</v>
      </c>
      <c r="F298" s="138">
        <v>21060.08</v>
      </c>
      <c r="G298" s="98">
        <f>ROUND(F298/7.5345,2)</f>
        <v>2795.15</v>
      </c>
      <c r="H298" s="200">
        <f>I298-G298</f>
        <v>0</v>
      </c>
      <c r="I298" s="93">
        <v>2795.15</v>
      </c>
      <c r="J298" s="138">
        <v>0</v>
      </c>
      <c r="K298" s="138">
        <v>0</v>
      </c>
      <c r="L298" s="100">
        <v>0</v>
      </c>
    </row>
    <row r="299" spans="1:12" ht="12.75">
      <c r="A299" s="135"/>
      <c r="B299" s="199"/>
      <c r="C299" s="135"/>
      <c r="D299" s="137"/>
      <c r="E299" s="137"/>
      <c r="F299" s="138"/>
      <c r="G299" s="200"/>
      <c r="H299" s="200"/>
      <c r="I299" s="200"/>
      <c r="J299" s="138"/>
      <c r="K299" s="138"/>
      <c r="L299" s="100"/>
    </row>
    <row r="300" spans="1:12" ht="12.75">
      <c r="A300" s="56"/>
      <c r="B300" s="407" t="s">
        <v>82</v>
      </c>
      <c r="C300" s="408"/>
      <c r="D300" s="57">
        <v>7013527</v>
      </c>
      <c r="E300" s="57">
        <v>6960878.07</v>
      </c>
      <c r="F300" s="58">
        <v>7265971.47</v>
      </c>
      <c r="G300" s="59">
        <v>964360.14</v>
      </c>
      <c r="H300" s="59"/>
      <c r="I300" s="59">
        <v>1026694.77</v>
      </c>
      <c r="J300" s="60">
        <v>936329.53</v>
      </c>
      <c r="K300" s="61">
        <v>936329.53</v>
      </c>
      <c r="L300" s="62">
        <v>104.35</v>
      </c>
    </row>
    <row r="301" spans="1:12" ht="12.75">
      <c r="A301" s="35"/>
      <c r="B301" s="35"/>
      <c r="C301" s="35"/>
      <c r="D301" s="35"/>
      <c r="E301" s="35"/>
      <c r="F301" s="35"/>
      <c r="G301" s="413" t="s">
        <v>35</v>
      </c>
      <c r="H301" s="413"/>
      <c r="I301" s="413"/>
      <c r="J301" s="413"/>
      <c r="K301" s="413"/>
      <c r="L301" s="413"/>
    </row>
    <row r="302" spans="1:12" ht="12.75">
      <c r="A302" s="412" t="s">
        <v>400</v>
      </c>
      <c r="B302" s="412"/>
      <c r="C302" s="412"/>
      <c r="D302" s="35"/>
      <c r="E302" s="35"/>
      <c r="F302" s="35"/>
      <c r="G302" s="405" t="s">
        <v>203</v>
      </c>
      <c r="H302" s="405"/>
      <c r="I302" s="405"/>
      <c r="J302" s="405"/>
      <c r="K302" s="405"/>
      <c r="L302" s="405"/>
    </row>
    <row r="303" spans="1:12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</row>
    <row r="304" spans="1:12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</row>
    <row r="305" spans="1:12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</row>
    <row r="306" spans="1:12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1:12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8" spans="1:12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</row>
    <row r="309" spans="1:12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</row>
    <row r="310" spans="1:12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</row>
    <row r="311" spans="1:12" ht="12.7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</row>
    <row r="312" spans="1:12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</row>
    <row r="313" spans="1:12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</row>
  </sheetData>
  <sheetProtection/>
  <mergeCells count="10">
    <mergeCell ref="B265:F265"/>
    <mergeCell ref="B245:F245"/>
    <mergeCell ref="G302:L302"/>
    <mergeCell ref="A10:B10"/>
    <mergeCell ref="B17:C17"/>
    <mergeCell ref="A74:E74"/>
    <mergeCell ref="B300:C300"/>
    <mergeCell ref="A302:C302"/>
    <mergeCell ref="G301:L301"/>
    <mergeCell ref="B198:G19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94"/>
  <sheetViews>
    <sheetView zoomScalePageLayoutView="0" workbookViewId="0" topLeftCell="A79">
      <selection activeCell="D113" sqref="D113"/>
    </sheetView>
  </sheetViews>
  <sheetFormatPr defaultColWidth="9.140625" defaultRowHeight="12.75"/>
  <cols>
    <col min="2" max="2" width="27.421875" style="0" customWidth="1"/>
    <col min="3" max="3" width="14.140625" style="0" customWidth="1"/>
    <col min="4" max="4" width="9.7109375" style="0" customWidth="1"/>
    <col min="5" max="5" width="10.00390625" style="0" customWidth="1"/>
    <col min="6" max="6" width="12.421875" style="0" customWidth="1"/>
    <col min="7" max="7" width="9.8515625" style="0" customWidth="1"/>
    <col min="8" max="8" width="12.7109375" style="0" customWidth="1"/>
    <col min="9" max="9" width="9.28125" style="0" customWidth="1"/>
    <col min="10" max="10" width="9.00390625" style="0" customWidth="1"/>
    <col min="11" max="11" width="9.28125" style="0" customWidth="1"/>
  </cols>
  <sheetData>
    <row r="2" spans="1:2" ht="18.75">
      <c r="A2" s="15" t="s">
        <v>265</v>
      </c>
      <c r="B2" s="15"/>
    </row>
    <row r="3" spans="1:2" ht="18.75">
      <c r="A3" s="15" t="s">
        <v>266</v>
      </c>
      <c r="B3" s="15"/>
    </row>
    <row r="4" spans="1:2" ht="12.75">
      <c r="A4" s="354" t="s">
        <v>268</v>
      </c>
      <c r="B4" s="355" t="s">
        <v>387</v>
      </c>
    </row>
    <row r="5" spans="1:2" ht="12.75">
      <c r="A5" s="354" t="s">
        <v>269</v>
      </c>
      <c r="B5" s="355" t="s">
        <v>391</v>
      </c>
    </row>
    <row r="6" spans="1:14" ht="21">
      <c r="A6" s="362" t="s">
        <v>395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3"/>
      <c r="M6" s="363"/>
      <c r="N6" s="363"/>
    </row>
    <row r="7" spans="1:14" ht="21">
      <c r="A7" s="417" t="s">
        <v>396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363"/>
      <c r="M7" s="363"/>
      <c r="N7" s="363"/>
    </row>
    <row r="9" spans="1:11" ht="45">
      <c r="A9" s="261" t="s">
        <v>66</v>
      </c>
      <c r="B9" s="262" t="s">
        <v>270</v>
      </c>
      <c r="C9" s="263" t="s">
        <v>271</v>
      </c>
      <c r="D9" s="263" t="s">
        <v>272</v>
      </c>
      <c r="E9" s="264" t="s">
        <v>273</v>
      </c>
      <c r="F9" s="264" t="s">
        <v>274</v>
      </c>
      <c r="G9" s="264" t="s">
        <v>332</v>
      </c>
      <c r="H9" s="264" t="s">
        <v>361</v>
      </c>
      <c r="I9" s="264" t="s">
        <v>275</v>
      </c>
      <c r="J9" s="264" t="s">
        <v>276</v>
      </c>
      <c r="K9" s="263" t="s">
        <v>277</v>
      </c>
    </row>
    <row r="10" spans="1:11" ht="12.75">
      <c r="A10" s="265"/>
      <c r="B10" s="266"/>
      <c r="C10" s="263" t="s">
        <v>48</v>
      </c>
      <c r="D10" s="262" t="s">
        <v>278</v>
      </c>
      <c r="E10" s="267" t="s">
        <v>75</v>
      </c>
      <c r="F10" s="267" t="s">
        <v>76</v>
      </c>
      <c r="G10" s="267"/>
      <c r="H10" s="267"/>
      <c r="I10" s="264" t="s">
        <v>77</v>
      </c>
      <c r="J10" s="264" t="s">
        <v>78</v>
      </c>
      <c r="K10" s="263" t="s">
        <v>49</v>
      </c>
    </row>
    <row r="11" spans="1:11" ht="12.75">
      <c r="A11" s="265" t="s">
        <v>279</v>
      </c>
      <c r="B11" s="268" t="s">
        <v>280</v>
      </c>
      <c r="C11" s="262"/>
      <c r="D11" s="262"/>
      <c r="E11" s="267"/>
      <c r="F11" s="267"/>
      <c r="G11" s="267"/>
      <c r="H11" s="267"/>
      <c r="I11" s="264"/>
      <c r="J11" s="264"/>
      <c r="K11" s="263"/>
    </row>
    <row r="12" spans="1:11" ht="12.75">
      <c r="A12" s="265" t="s">
        <v>79</v>
      </c>
      <c r="B12" s="268" t="s">
        <v>281</v>
      </c>
      <c r="C12" s="269"/>
      <c r="D12" s="269"/>
      <c r="E12" s="270"/>
      <c r="F12" s="270"/>
      <c r="G12" s="270"/>
      <c r="H12" s="270"/>
      <c r="I12" s="264"/>
      <c r="J12" s="264"/>
      <c r="K12" s="263"/>
    </row>
    <row r="13" spans="1:11" ht="12.75">
      <c r="A13" s="271" t="s">
        <v>282</v>
      </c>
      <c r="B13" s="272" t="s">
        <v>283</v>
      </c>
      <c r="C13" s="273"/>
      <c r="D13" s="273"/>
      <c r="E13" s="274"/>
      <c r="F13" s="274"/>
      <c r="G13" s="274"/>
      <c r="H13" s="274"/>
      <c r="I13" s="274"/>
      <c r="J13" s="274"/>
      <c r="K13" s="273"/>
    </row>
    <row r="14" spans="1:11" ht="12.75">
      <c r="A14" s="275" t="s">
        <v>284</v>
      </c>
      <c r="B14" s="276" t="s">
        <v>285</v>
      </c>
      <c r="C14" s="277">
        <v>7034119.22</v>
      </c>
      <c r="D14" s="277">
        <f>D16+D19+D22+D25+D28+D31+D34+D37+D40+D43+D46+D49+D52+D58+D61+D64+D70+D80</f>
        <v>6960878.07</v>
      </c>
      <c r="E14" s="277">
        <f>E16+E19+E22+E25+E28+E31+E34+E37+E40+E43+E49+E52+E58+E61+E64+E70+E46+E80+E67</f>
        <v>7265971.47</v>
      </c>
      <c r="F14" s="278">
        <f>F16+F19+F22+F25+F28+F31+F34+F37+F40+F43+F46+F49+F52+F58+F61+F64+F70+F67</f>
        <v>964360.1399999999</v>
      </c>
      <c r="G14" s="278">
        <f>H14-F14</f>
        <v>62334.62999999989</v>
      </c>
      <c r="H14" s="278">
        <f>H16+H19+H22+H25+H28+H31+H34+H37+H40+H43+H46+H49+H52+H58+H61+H67+H70+H73+H76</f>
        <v>1026694.7699999998</v>
      </c>
      <c r="I14" s="279">
        <v>936329.53</v>
      </c>
      <c r="J14" s="279">
        <v>936329.53</v>
      </c>
      <c r="K14" s="277">
        <f>(H14/F14)*100</f>
        <v>106.46383310699672</v>
      </c>
    </row>
    <row r="15" spans="1:11" ht="12.75">
      <c r="A15" s="280" t="s">
        <v>286</v>
      </c>
      <c r="B15" s="281" t="s">
        <v>287</v>
      </c>
      <c r="C15" s="282"/>
      <c r="D15" s="282"/>
      <c r="E15" s="283"/>
      <c r="F15" s="283"/>
      <c r="G15" s="283"/>
      <c r="H15" s="283"/>
      <c r="I15" s="284"/>
      <c r="J15" s="284"/>
      <c r="K15" s="285"/>
    </row>
    <row r="16" spans="1:11" ht="12.75">
      <c r="A16" s="261">
        <v>6</v>
      </c>
      <c r="B16" s="286" t="s">
        <v>222</v>
      </c>
      <c r="C16" s="287">
        <f aca="true" t="shared" si="0" ref="C16:J16">C17</f>
        <v>1331045.66</v>
      </c>
      <c r="D16" s="287">
        <f t="shared" si="0"/>
        <v>779458.09</v>
      </c>
      <c r="E16" s="287">
        <f t="shared" si="0"/>
        <v>609149.26</v>
      </c>
      <c r="F16" s="269">
        <f t="shared" si="0"/>
        <v>80848</v>
      </c>
      <c r="G16" s="270">
        <f>H16-F16</f>
        <v>16258.14</v>
      </c>
      <c r="H16" s="270">
        <v>97106.14</v>
      </c>
      <c r="I16" s="288">
        <f t="shared" si="0"/>
        <v>80848</v>
      </c>
      <c r="J16" s="288">
        <f t="shared" si="0"/>
        <v>80848</v>
      </c>
      <c r="K16" s="287">
        <f>(H16/F16)*100</f>
        <v>120.1095141500099</v>
      </c>
    </row>
    <row r="17" spans="1:11" ht="29.25" customHeight="1">
      <c r="A17" s="289">
        <v>67</v>
      </c>
      <c r="B17" s="290" t="s">
        <v>288</v>
      </c>
      <c r="C17" s="285">
        <v>1331045.66</v>
      </c>
      <c r="D17" s="285">
        <v>779458.09</v>
      </c>
      <c r="E17" s="291">
        <v>609149.26</v>
      </c>
      <c r="F17" s="292">
        <f>ROUND(E17/7.5345,2)</f>
        <v>80848</v>
      </c>
      <c r="G17" s="293"/>
      <c r="H17" s="293">
        <v>97106.14</v>
      </c>
      <c r="I17" s="291">
        <v>80848</v>
      </c>
      <c r="J17" s="291">
        <v>80848</v>
      </c>
      <c r="K17" s="287">
        <f>(H17/F17)*100</f>
        <v>120.1095141500099</v>
      </c>
    </row>
    <row r="18" spans="1:11" ht="12.75">
      <c r="A18" s="289" t="s">
        <v>286</v>
      </c>
      <c r="B18" s="286" t="s">
        <v>289</v>
      </c>
      <c r="C18" s="285"/>
      <c r="D18" s="285"/>
      <c r="E18" s="291"/>
      <c r="F18" s="291"/>
      <c r="G18" s="291"/>
      <c r="H18" s="291"/>
      <c r="I18" s="291"/>
      <c r="J18" s="291"/>
      <c r="K18" s="285"/>
    </row>
    <row r="19" spans="1:11" ht="12.75">
      <c r="A19" s="261">
        <v>6</v>
      </c>
      <c r="B19" s="286" t="s">
        <v>222</v>
      </c>
      <c r="C19" s="287">
        <f aca="true" t="shared" si="1" ref="C19:J19">C20</f>
        <v>141629.59</v>
      </c>
      <c r="D19" s="287">
        <f t="shared" si="1"/>
        <v>364089.75</v>
      </c>
      <c r="E19" s="287">
        <f t="shared" si="1"/>
        <v>364345.35</v>
      </c>
      <c r="F19" s="269">
        <f t="shared" si="1"/>
        <v>48356.94</v>
      </c>
      <c r="G19" s="270">
        <f>H19-F19</f>
        <v>8100.32</v>
      </c>
      <c r="H19" s="270">
        <v>56457.26</v>
      </c>
      <c r="I19" s="288">
        <f t="shared" si="1"/>
        <v>45784.94</v>
      </c>
      <c r="J19" s="288">
        <f t="shared" si="1"/>
        <v>45784.94</v>
      </c>
      <c r="K19" s="287">
        <f>(H19/F19)*100</f>
        <v>116.75110128970113</v>
      </c>
    </row>
    <row r="20" spans="1:11" ht="12.75">
      <c r="A20" s="289">
        <v>67</v>
      </c>
      <c r="B20" s="273" t="s">
        <v>288</v>
      </c>
      <c r="C20" s="285">
        <v>141629.59</v>
      </c>
      <c r="D20" s="285">
        <v>364089.75</v>
      </c>
      <c r="E20" s="291">
        <v>364345.35</v>
      </c>
      <c r="F20" s="294">
        <v>48356.94</v>
      </c>
      <c r="G20" s="295"/>
      <c r="H20" s="295">
        <v>56457.26</v>
      </c>
      <c r="I20" s="291">
        <v>45784.94</v>
      </c>
      <c r="J20" s="291">
        <v>45784.94</v>
      </c>
      <c r="K20" s="287">
        <f>(H20/F20)*100</f>
        <v>116.75110128970113</v>
      </c>
    </row>
    <row r="21" spans="1:11" ht="12.75">
      <c r="A21" s="289" t="s">
        <v>286</v>
      </c>
      <c r="B21" s="286" t="s">
        <v>290</v>
      </c>
      <c r="C21" s="287"/>
      <c r="D21" s="287"/>
      <c r="E21" s="288"/>
      <c r="F21" s="294"/>
      <c r="G21" s="295"/>
      <c r="H21" s="295"/>
      <c r="I21" s="291"/>
      <c r="J21" s="291"/>
      <c r="K21" s="285"/>
    </row>
    <row r="22" spans="1:11" ht="12.75">
      <c r="A22" s="261">
        <v>6</v>
      </c>
      <c r="B22" s="286" t="s">
        <v>222</v>
      </c>
      <c r="C22" s="287">
        <f aca="true" t="shared" si="2" ref="C22:J22">C23</f>
        <v>2512</v>
      </c>
      <c r="D22" s="287">
        <f t="shared" si="2"/>
        <v>17820.37</v>
      </c>
      <c r="E22" s="288">
        <f t="shared" si="2"/>
        <v>16800</v>
      </c>
      <c r="F22" s="269">
        <f t="shared" si="2"/>
        <v>2495.19</v>
      </c>
      <c r="G22" s="270">
        <f>H22-F22</f>
        <v>0</v>
      </c>
      <c r="H22" s="296">
        <v>2495.19</v>
      </c>
      <c r="I22" s="288">
        <f t="shared" si="2"/>
        <v>2495.19</v>
      </c>
      <c r="J22" s="288">
        <f t="shared" si="2"/>
        <v>2495.19</v>
      </c>
      <c r="K22" s="287">
        <f>(H22/F22)*100</f>
        <v>100</v>
      </c>
    </row>
    <row r="23" spans="1:11" ht="12.75">
      <c r="A23" s="289">
        <v>66</v>
      </c>
      <c r="B23" s="273" t="s">
        <v>291</v>
      </c>
      <c r="C23" s="285">
        <v>2512</v>
      </c>
      <c r="D23" s="285">
        <v>17820.37</v>
      </c>
      <c r="E23" s="291">
        <v>16800</v>
      </c>
      <c r="F23" s="294">
        <v>2495.19</v>
      </c>
      <c r="G23" s="295"/>
      <c r="H23" s="295">
        <v>2495.19</v>
      </c>
      <c r="I23" s="291">
        <v>2495.19</v>
      </c>
      <c r="J23" s="291">
        <v>2495.19</v>
      </c>
      <c r="K23" s="287">
        <f>(H23/F23)*100</f>
        <v>100</v>
      </c>
    </row>
    <row r="24" spans="1:11" ht="12.75">
      <c r="A24" s="289" t="s">
        <v>286</v>
      </c>
      <c r="B24" s="286" t="s">
        <v>292</v>
      </c>
      <c r="C24" s="285"/>
      <c r="D24" s="285"/>
      <c r="E24" s="291"/>
      <c r="F24" s="294"/>
      <c r="G24" s="295"/>
      <c r="H24" s="295"/>
      <c r="I24" s="291"/>
      <c r="J24" s="291"/>
      <c r="K24" s="285"/>
    </row>
    <row r="25" spans="1:11" ht="12.75">
      <c r="A25" s="297">
        <v>6</v>
      </c>
      <c r="B25" s="298" t="s">
        <v>222</v>
      </c>
      <c r="C25" s="299">
        <f aca="true" t="shared" si="3" ref="C25:J25">C26</f>
        <v>117425.89</v>
      </c>
      <c r="D25" s="287">
        <f t="shared" si="3"/>
        <v>149181.84</v>
      </c>
      <c r="E25" s="288">
        <f t="shared" si="3"/>
        <v>243500</v>
      </c>
      <c r="F25" s="269">
        <f t="shared" si="3"/>
        <v>32318</v>
      </c>
      <c r="G25" s="270">
        <f>H25-F25</f>
        <v>-16729.66</v>
      </c>
      <c r="H25" s="270">
        <v>15588.34</v>
      </c>
      <c r="I25" s="300">
        <f t="shared" si="3"/>
        <v>32318</v>
      </c>
      <c r="J25" s="288">
        <f t="shared" si="3"/>
        <v>32318</v>
      </c>
      <c r="K25" s="287">
        <f>(H25/F25)*100</f>
        <v>48.23423479175691</v>
      </c>
    </row>
    <row r="26" spans="1:11" ht="12.75">
      <c r="A26" s="289">
        <v>65</v>
      </c>
      <c r="B26" s="273" t="s">
        <v>293</v>
      </c>
      <c r="C26" s="285">
        <v>117425.89</v>
      </c>
      <c r="D26" s="285">
        <v>149181.84</v>
      </c>
      <c r="E26" s="291">
        <v>243500</v>
      </c>
      <c r="F26" s="294">
        <f>ROUND(E26/7.5345,2)</f>
        <v>32318</v>
      </c>
      <c r="G26" s="295"/>
      <c r="H26" s="295">
        <v>15588.34</v>
      </c>
      <c r="I26" s="291">
        <v>32318</v>
      </c>
      <c r="J26" s="291">
        <v>32318</v>
      </c>
      <c r="K26" s="287">
        <f>(H26/F26)*100</f>
        <v>48.23423479175691</v>
      </c>
    </row>
    <row r="27" spans="1:11" ht="12.75">
      <c r="A27" s="289" t="s">
        <v>286</v>
      </c>
      <c r="B27" s="286" t="s">
        <v>294</v>
      </c>
      <c r="C27" s="285"/>
      <c r="D27" s="285"/>
      <c r="E27" s="291"/>
      <c r="F27" s="294"/>
      <c r="G27" s="295"/>
      <c r="H27" s="295"/>
      <c r="I27" s="291"/>
      <c r="J27" s="291"/>
      <c r="K27" s="285"/>
    </row>
    <row r="28" spans="1:11" ht="12.75">
      <c r="A28" s="261">
        <v>6</v>
      </c>
      <c r="B28" s="286" t="s">
        <v>222</v>
      </c>
      <c r="C28" s="287">
        <f aca="true" t="shared" si="4" ref="C28:J28">C29</f>
        <v>5040879.44</v>
      </c>
      <c r="D28" s="287">
        <f t="shared" si="4"/>
        <v>4923892</v>
      </c>
      <c r="E28" s="287">
        <f t="shared" si="4"/>
        <v>5338500</v>
      </c>
      <c r="F28" s="269">
        <f t="shared" si="4"/>
        <v>708540.71</v>
      </c>
      <c r="G28" s="270">
        <f>H28-F28</f>
        <v>56350.109999999986</v>
      </c>
      <c r="H28" s="270">
        <v>764890.82</v>
      </c>
      <c r="I28" s="288">
        <f t="shared" si="4"/>
        <v>708540.71</v>
      </c>
      <c r="J28" s="288">
        <f t="shared" si="4"/>
        <v>708540.71</v>
      </c>
      <c r="K28" s="287">
        <f>(H28/F28)*100</f>
        <v>107.95298127612173</v>
      </c>
    </row>
    <row r="29" spans="1:11" ht="12.75">
      <c r="A29" s="289">
        <v>63</v>
      </c>
      <c r="B29" s="273" t="s">
        <v>295</v>
      </c>
      <c r="C29" s="285">
        <v>5040879.44</v>
      </c>
      <c r="D29" s="285">
        <v>4923892</v>
      </c>
      <c r="E29" s="291">
        <v>5338500</v>
      </c>
      <c r="F29" s="294">
        <f>ROUND(E29/7.5345,2)</f>
        <v>708540.71</v>
      </c>
      <c r="G29" s="295"/>
      <c r="H29" s="295">
        <v>764890.82</v>
      </c>
      <c r="I29" s="291">
        <v>708540.71</v>
      </c>
      <c r="J29" s="291">
        <v>708540.71</v>
      </c>
      <c r="K29" s="287">
        <f>(H29/F29)*100</f>
        <v>107.95298127612173</v>
      </c>
    </row>
    <row r="30" spans="1:11" ht="12.75">
      <c r="A30" s="289" t="s">
        <v>286</v>
      </c>
      <c r="B30" s="286" t="s">
        <v>296</v>
      </c>
      <c r="C30" s="285"/>
      <c r="D30" s="285"/>
      <c r="E30" s="291"/>
      <c r="F30" s="291"/>
      <c r="G30" s="291"/>
      <c r="H30" s="291"/>
      <c r="I30" s="291"/>
      <c r="J30" s="291"/>
      <c r="K30" s="285"/>
    </row>
    <row r="31" spans="1:11" ht="12.75">
      <c r="A31" s="261">
        <v>6</v>
      </c>
      <c r="B31" s="286" t="s">
        <v>222</v>
      </c>
      <c r="C31" s="287">
        <f aca="true" t="shared" si="5" ref="C31:J31">C32</f>
        <v>0</v>
      </c>
      <c r="D31" s="287">
        <f t="shared" si="5"/>
        <v>2700</v>
      </c>
      <c r="E31" s="287">
        <f t="shared" si="5"/>
        <v>2900</v>
      </c>
      <c r="F31" s="269">
        <f t="shared" si="5"/>
        <v>384.9</v>
      </c>
      <c r="G31" s="270">
        <f>H31-F31</f>
        <v>-119.44999999999999</v>
      </c>
      <c r="H31" s="296">
        <v>265.45</v>
      </c>
      <c r="I31" s="288">
        <f t="shared" si="5"/>
        <v>384.9</v>
      </c>
      <c r="J31" s="288">
        <f t="shared" si="5"/>
        <v>384.9</v>
      </c>
      <c r="K31" s="287">
        <f>(H31/F31)*100</f>
        <v>68.96596518576253</v>
      </c>
    </row>
    <row r="32" spans="1:11" ht="12.75">
      <c r="A32" s="289">
        <v>63</v>
      </c>
      <c r="B32" s="273" t="s">
        <v>295</v>
      </c>
      <c r="C32" s="285">
        <v>0</v>
      </c>
      <c r="D32" s="285">
        <v>2700</v>
      </c>
      <c r="E32" s="291">
        <v>2900</v>
      </c>
      <c r="F32" s="294">
        <f>ROUND(E32/7.5345,2)</f>
        <v>384.9</v>
      </c>
      <c r="G32" s="295"/>
      <c r="H32" s="295">
        <v>265.45</v>
      </c>
      <c r="I32" s="291">
        <v>384.9</v>
      </c>
      <c r="J32" s="291">
        <v>384.9</v>
      </c>
      <c r="K32" s="287">
        <f>(H32/F32)*100</f>
        <v>68.96596518576253</v>
      </c>
    </row>
    <row r="33" spans="1:11" ht="12.75">
      <c r="A33" s="289" t="s">
        <v>286</v>
      </c>
      <c r="B33" s="286" t="s">
        <v>297</v>
      </c>
      <c r="C33" s="285"/>
      <c r="D33" s="285"/>
      <c r="E33" s="291"/>
      <c r="F33" s="291"/>
      <c r="G33" s="291"/>
      <c r="H33" s="291"/>
      <c r="I33" s="291"/>
      <c r="J33" s="291"/>
      <c r="K33" s="285"/>
    </row>
    <row r="34" spans="1:11" ht="12.75">
      <c r="A34" s="261">
        <v>6</v>
      </c>
      <c r="B34" s="286" t="s">
        <v>222</v>
      </c>
      <c r="C34" s="287">
        <f aca="true" t="shared" si="6" ref="C34:J34">C35</f>
        <v>0</v>
      </c>
      <c r="D34" s="287">
        <f t="shared" si="6"/>
        <v>11832.48</v>
      </c>
      <c r="E34" s="287">
        <f t="shared" si="6"/>
        <v>11000</v>
      </c>
      <c r="F34" s="269">
        <f t="shared" si="6"/>
        <v>1459.95</v>
      </c>
      <c r="G34" s="270">
        <f>H34-F34</f>
        <v>-622.6600000000001</v>
      </c>
      <c r="H34" s="296">
        <v>837.29</v>
      </c>
      <c r="I34" s="288">
        <f t="shared" si="6"/>
        <v>1459.95</v>
      </c>
      <c r="J34" s="288">
        <f t="shared" si="6"/>
        <v>1459.95</v>
      </c>
      <c r="K34" s="287">
        <f>(H34/F34)*100</f>
        <v>57.35059419843145</v>
      </c>
    </row>
    <row r="35" spans="1:11" ht="12.75">
      <c r="A35" s="289">
        <v>63</v>
      </c>
      <c r="B35" s="273" t="s">
        <v>295</v>
      </c>
      <c r="C35" s="285">
        <v>0</v>
      </c>
      <c r="D35" s="285">
        <v>11832.48</v>
      </c>
      <c r="E35" s="291">
        <v>11000</v>
      </c>
      <c r="F35" s="294">
        <f>ROUND(E35/7.5345,2)</f>
        <v>1459.95</v>
      </c>
      <c r="G35" s="295"/>
      <c r="H35" s="295">
        <v>837.29</v>
      </c>
      <c r="I35" s="291">
        <v>1459.95</v>
      </c>
      <c r="J35" s="291">
        <v>1459.95</v>
      </c>
      <c r="K35" s="287">
        <f>(H35/F35)*100</f>
        <v>57.35059419843145</v>
      </c>
    </row>
    <row r="36" spans="1:11" ht="12.75">
      <c r="A36" s="289" t="s">
        <v>286</v>
      </c>
      <c r="B36" s="286" t="s">
        <v>298</v>
      </c>
      <c r="C36" s="285"/>
      <c r="D36" s="285"/>
      <c r="E36" s="291"/>
      <c r="F36" s="291"/>
      <c r="G36" s="291"/>
      <c r="H36" s="291"/>
      <c r="I36" s="291"/>
      <c r="J36" s="291"/>
      <c r="K36" s="285"/>
    </row>
    <row r="37" spans="1:11" ht="12.75">
      <c r="A37" s="261">
        <v>6</v>
      </c>
      <c r="B37" s="286" t="s">
        <v>299</v>
      </c>
      <c r="C37" s="287">
        <f aca="true" t="shared" si="7" ref="C37:J37">C38</f>
        <v>176570.34</v>
      </c>
      <c r="D37" s="287">
        <f t="shared" si="7"/>
        <v>215548.1</v>
      </c>
      <c r="E37" s="287">
        <f t="shared" si="7"/>
        <v>206744</v>
      </c>
      <c r="F37" s="269">
        <f t="shared" si="7"/>
        <v>27439.64</v>
      </c>
      <c r="G37" s="270">
        <f>H37-F37</f>
        <v>-1488.6100000000006</v>
      </c>
      <c r="H37" s="270">
        <v>25951.03</v>
      </c>
      <c r="I37" s="288">
        <f t="shared" si="7"/>
        <v>27439.64</v>
      </c>
      <c r="J37" s="288">
        <f t="shared" si="7"/>
        <v>27439.64</v>
      </c>
      <c r="K37" s="287">
        <f>(H37/F37)*100</f>
        <v>94.57496526922364</v>
      </c>
    </row>
    <row r="38" spans="1:11" ht="12.75">
      <c r="A38" s="289">
        <v>63</v>
      </c>
      <c r="B38" s="273" t="s">
        <v>295</v>
      </c>
      <c r="C38" s="285">
        <v>176570.34</v>
      </c>
      <c r="D38" s="285">
        <v>215548.1</v>
      </c>
      <c r="E38" s="291">
        <v>206744</v>
      </c>
      <c r="F38" s="294">
        <f>ROUND(E38/7.5345,2)</f>
        <v>27439.64</v>
      </c>
      <c r="G38" s="295"/>
      <c r="H38" s="295">
        <v>25951.03</v>
      </c>
      <c r="I38" s="291">
        <v>27439.64</v>
      </c>
      <c r="J38" s="291">
        <v>27439.64</v>
      </c>
      <c r="K38" s="287">
        <f>(H38/F38)*100</f>
        <v>94.57496526922364</v>
      </c>
    </row>
    <row r="39" spans="1:11" ht="12.75">
      <c r="A39" s="289" t="s">
        <v>286</v>
      </c>
      <c r="B39" s="286" t="s">
        <v>300</v>
      </c>
      <c r="C39" s="285"/>
      <c r="D39" s="285"/>
      <c r="E39" s="291"/>
      <c r="F39" s="291"/>
      <c r="G39" s="291"/>
      <c r="H39" s="291"/>
      <c r="I39" s="291"/>
      <c r="J39" s="291"/>
      <c r="K39" s="285"/>
    </row>
    <row r="40" spans="1:11" ht="12.75">
      <c r="A40" s="261">
        <v>6</v>
      </c>
      <c r="B40" s="286" t="s">
        <v>222</v>
      </c>
      <c r="C40" s="287">
        <f aca="true" t="shared" si="8" ref="C40:J40">C41</f>
        <v>182450.21</v>
      </c>
      <c r="D40" s="287">
        <f t="shared" si="8"/>
        <v>239000</v>
      </c>
      <c r="E40" s="287">
        <f t="shared" si="8"/>
        <v>202215</v>
      </c>
      <c r="F40" s="269">
        <f t="shared" si="8"/>
        <v>26838.54</v>
      </c>
      <c r="G40" s="270">
        <f>H40-F40</f>
        <v>-1726.3300000000017</v>
      </c>
      <c r="H40" s="270">
        <v>25112.21</v>
      </c>
      <c r="I40" s="288">
        <f t="shared" si="8"/>
        <v>26838.54</v>
      </c>
      <c r="J40" s="288">
        <f t="shared" si="8"/>
        <v>26838.54</v>
      </c>
      <c r="K40" s="287">
        <f>(H40/F40)*100</f>
        <v>93.5677201516923</v>
      </c>
    </row>
    <row r="41" spans="1:11" ht="12.75">
      <c r="A41" s="289">
        <v>63</v>
      </c>
      <c r="B41" s="273" t="s">
        <v>295</v>
      </c>
      <c r="C41" s="285">
        <v>182450.21</v>
      </c>
      <c r="D41" s="285">
        <v>239000</v>
      </c>
      <c r="E41" s="291">
        <v>202215</v>
      </c>
      <c r="F41" s="294">
        <f>ROUND(E41/7.5345,2)</f>
        <v>26838.54</v>
      </c>
      <c r="G41" s="295"/>
      <c r="H41" s="295">
        <v>25112.21</v>
      </c>
      <c r="I41" s="291">
        <v>26838.54</v>
      </c>
      <c r="J41" s="291">
        <v>26838.54</v>
      </c>
      <c r="K41" s="287">
        <f>(H41/F41)*100</f>
        <v>93.5677201516923</v>
      </c>
    </row>
    <row r="42" spans="1:11" ht="12.75">
      <c r="A42" s="289" t="s">
        <v>286</v>
      </c>
      <c r="B42" s="286" t="s">
        <v>301</v>
      </c>
      <c r="C42" s="285"/>
      <c r="D42" s="285"/>
      <c r="E42" s="291"/>
      <c r="F42" s="291"/>
      <c r="G42" s="291"/>
      <c r="H42" s="291"/>
      <c r="I42" s="291"/>
      <c r="J42" s="291"/>
      <c r="K42" s="285"/>
    </row>
    <row r="43" spans="1:11" ht="12.75">
      <c r="A43" s="261">
        <v>6</v>
      </c>
      <c r="B43" s="286" t="s">
        <v>222</v>
      </c>
      <c r="C43" s="287">
        <f aca="true" t="shared" si="9" ref="C43:J43">C44</f>
        <v>0</v>
      </c>
      <c r="D43" s="287">
        <f t="shared" si="9"/>
        <v>17084.94</v>
      </c>
      <c r="E43" s="287">
        <f t="shared" si="9"/>
        <v>28900</v>
      </c>
      <c r="F43" s="269">
        <f t="shared" si="9"/>
        <v>3835.69</v>
      </c>
      <c r="G43" s="270">
        <f>H43-F43</f>
        <v>0</v>
      </c>
      <c r="H43" s="296">
        <v>3835.69</v>
      </c>
      <c r="I43" s="288">
        <f t="shared" si="9"/>
        <v>3835.69</v>
      </c>
      <c r="J43" s="288">
        <f t="shared" si="9"/>
        <v>3835.69</v>
      </c>
      <c r="K43" s="287">
        <f>(H43/F43)*100</f>
        <v>100</v>
      </c>
    </row>
    <row r="44" spans="1:11" ht="12.75">
      <c r="A44" s="289">
        <v>63</v>
      </c>
      <c r="B44" s="273" t="s">
        <v>295</v>
      </c>
      <c r="C44" s="285"/>
      <c r="D44" s="285">
        <v>17084.94</v>
      </c>
      <c r="E44" s="291">
        <v>28900</v>
      </c>
      <c r="F44" s="294">
        <f>ROUND(E44/7.5345,2)</f>
        <v>3835.69</v>
      </c>
      <c r="G44" s="295"/>
      <c r="H44" s="295">
        <v>3835.69</v>
      </c>
      <c r="I44" s="291">
        <v>3835.69</v>
      </c>
      <c r="J44" s="291">
        <v>3835.69</v>
      </c>
      <c r="K44" s="287">
        <f>(H44/F44)*100</f>
        <v>100</v>
      </c>
    </row>
    <row r="45" spans="1:11" ht="12.75">
      <c r="A45" s="261" t="s">
        <v>286</v>
      </c>
      <c r="B45" s="286" t="s">
        <v>302</v>
      </c>
      <c r="C45" s="285"/>
      <c r="D45" s="285"/>
      <c r="E45" s="291"/>
      <c r="F45" s="291"/>
      <c r="G45" s="291"/>
      <c r="H45" s="291"/>
      <c r="I45" s="291"/>
      <c r="J45" s="291"/>
      <c r="K45" s="285"/>
    </row>
    <row r="46" spans="1:11" ht="12.75">
      <c r="A46" s="261">
        <v>6</v>
      </c>
      <c r="B46" s="286" t="s">
        <v>222</v>
      </c>
      <c r="C46" s="287">
        <f aca="true" t="shared" si="10" ref="C46:J46">C47</f>
        <v>0</v>
      </c>
      <c r="D46" s="287">
        <f t="shared" si="10"/>
        <v>79827.5</v>
      </c>
      <c r="E46" s="287">
        <f t="shared" si="10"/>
        <v>95647.5</v>
      </c>
      <c r="F46" s="269">
        <f t="shared" si="10"/>
        <v>12694.6</v>
      </c>
      <c r="G46" s="270">
        <f>H46-F46</f>
        <v>647.039999999999</v>
      </c>
      <c r="H46" s="270">
        <v>13341.64</v>
      </c>
      <c r="I46" s="288">
        <f t="shared" si="10"/>
        <v>0</v>
      </c>
      <c r="J46" s="288">
        <f t="shared" si="10"/>
        <v>0</v>
      </c>
      <c r="K46" s="287">
        <f>(H46/F46)*100</f>
        <v>105.09697036535219</v>
      </c>
    </row>
    <row r="47" spans="1:11" ht="12.75">
      <c r="A47" s="289">
        <v>63</v>
      </c>
      <c r="B47" s="273" t="s">
        <v>295</v>
      </c>
      <c r="C47" s="285">
        <v>0</v>
      </c>
      <c r="D47" s="285">
        <v>79827.5</v>
      </c>
      <c r="E47" s="291">
        <v>95647.5</v>
      </c>
      <c r="F47" s="294">
        <f>ROUND(E47/7.5345,2)</f>
        <v>12694.6</v>
      </c>
      <c r="G47" s="295"/>
      <c r="H47" s="295">
        <v>13341.64</v>
      </c>
      <c r="I47" s="291">
        <v>0</v>
      </c>
      <c r="J47" s="291">
        <v>0</v>
      </c>
      <c r="K47" s="287">
        <f>(H47/F47)*100</f>
        <v>105.09697036535219</v>
      </c>
    </row>
    <row r="48" spans="1:11" ht="12.75">
      <c r="A48" s="289" t="s">
        <v>286</v>
      </c>
      <c r="B48" s="286" t="s">
        <v>303</v>
      </c>
      <c r="C48" s="285"/>
      <c r="D48" s="285"/>
      <c r="E48" s="291"/>
      <c r="F48" s="291"/>
      <c r="G48" s="291"/>
      <c r="H48" s="291"/>
      <c r="I48" s="291"/>
      <c r="J48" s="291"/>
      <c r="K48" s="285"/>
    </row>
    <row r="49" spans="1:11" ht="12.75">
      <c r="A49" s="261">
        <v>6</v>
      </c>
      <c r="B49" s="286" t="s">
        <v>222</v>
      </c>
      <c r="C49" s="287">
        <f aca="true" t="shared" si="11" ref="C49:J49">C50</f>
        <v>1541.7</v>
      </c>
      <c r="D49" s="287">
        <f t="shared" si="11"/>
        <v>2354</v>
      </c>
      <c r="E49" s="287">
        <f t="shared" si="11"/>
        <v>3300</v>
      </c>
      <c r="F49" s="269">
        <f t="shared" si="11"/>
        <v>437.99</v>
      </c>
      <c r="G49" s="270">
        <f>H49-F49</f>
        <v>-154.99</v>
      </c>
      <c r="H49" s="296">
        <v>283</v>
      </c>
      <c r="I49" s="288">
        <f t="shared" si="11"/>
        <v>437.99</v>
      </c>
      <c r="J49" s="288">
        <f t="shared" si="11"/>
        <v>437.99</v>
      </c>
      <c r="K49" s="287">
        <f>(H49/F49)*100</f>
        <v>64.61334733669717</v>
      </c>
    </row>
    <row r="50" spans="1:11" ht="12.75">
      <c r="A50" s="289">
        <v>63</v>
      </c>
      <c r="B50" s="273" t="s">
        <v>295</v>
      </c>
      <c r="C50" s="285">
        <v>1541.7</v>
      </c>
      <c r="D50" s="285">
        <v>2354</v>
      </c>
      <c r="E50" s="291">
        <v>3300</v>
      </c>
      <c r="F50" s="294">
        <f>ROUND(E50/7.5345,2)</f>
        <v>437.99</v>
      </c>
      <c r="G50" s="295"/>
      <c r="H50" s="295">
        <v>283</v>
      </c>
      <c r="I50" s="291">
        <v>437.99</v>
      </c>
      <c r="J50" s="291">
        <v>437.99</v>
      </c>
      <c r="K50" s="287">
        <f>(H50/F50)*100</f>
        <v>64.61334733669717</v>
      </c>
    </row>
    <row r="51" spans="1:11" ht="12.75">
      <c r="A51" s="289" t="s">
        <v>286</v>
      </c>
      <c r="B51" s="286" t="s">
        <v>304</v>
      </c>
      <c r="C51" s="285"/>
      <c r="D51" s="285"/>
      <c r="E51" s="291"/>
      <c r="F51" s="291"/>
      <c r="G51" s="291"/>
      <c r="H51" s="291"/>
      <c r="I51" s="291"/>
      <c r="J51" s="291"/>
      <c r="K51" s="285"/>
    </row>
    <row r="52" spans="1:11" ht="12.75">
      <c r="A52" s="261">
        <v>6</v>
      </c>
      <c r="B52" s="286" t="s">
        <v>222</v>
      </c>
      <c r="C52" s="287">
        <f aca="true" t="shared" si="12" ref="C52:J52">C53</f>
        <v>27273.13</v>
      </c>
      <c r="D52" s="287">
        <f t="shared" si="12"/>
        <v>38676.62</v>
      </c>
      <c r="E52" s="287">
        <f t="shared" si="12"/>
        <v>38000</v>
      </c>
      <c r="F52" s="269">
        <f t="shared" si="12"/>
        <v>5441.64</v>
      </c>
      <c r="G52" s="270">
        <f>H52-F52</f>
        <v>1.819999999999709</v>
      </c>
      <c r="H52" s="296">
        <v>5443.46</v>
      </c>
      <c r="I52" s="288">
        <f t="shared" si="12"/>
        <v>5441.64</v>
      </c>
      <c r="J52" s="288">
        <f t="shared" si="12"/>
        <v>5441.64</v>
      </c>
      <c r="K52" s="287">
        <f>(H52/F52)*100</f>
        <v>100.0334457994281</v>
      </c>
    </row>
    <row r="53" spans="1:11" ht="12.75">
      <c r="A53" s="289">
        <v>66</v>
      </c>
      <c r="B53" s="273" t="s">
        <v>291</v>
      </c>
      <c r="C53" s="285">
        <v>27273.13</v>
      </c>
      <c r="D53" s="285">
        <v>38676.62</v>
      </c>
      <c r="E53" s="291">
        <v>38000</v>
      </c>
      <c r="F53" s="294">
        <v>5441.64</v>
      </c>
      <c r="G53" s="295"/>
      <c r="H53" s="295">
        <v>5443.46</v>
      </c>
      <c r="I53" s="291">
        <v>5441.64</v>
      </c>
      <c r="J53" s="291">
        <v>5441.64</v>
      </c>
      <c r="K53" s="287">
        <f>(H53/F53)*100</f>
        <v>100.0334457994281</v>
      </c>
    </row>
    <row r="54" spans="1:11" ht="12.75">
      <c r="A54" s="301" t="s">
        <v>286</v>
      </c>
      <c r="B54" s="286" t="s">
        <v>305</v>
      </c>
      <c r="C54" s="285"/>
      <c r="D54" s="285"/>
      <c r="E54" s="291"/>
      <c r="F54" s="291"/>
      <c r="G54" s="291"/>
      <c r="H54" s="291"/>
      <c r="I54" s="291"/>
      <c r="J54" s="291"/>
      <c r="K54" s="285"/>
    </row>
    <row r="55" spans="1:11" ht="12.75">
      <c r="A55" s="261">
        <v>6</v>
      </c>
      <c r="B55" s="286" t="s">
        <v>299</v>
      </c>
      <c r="C55" s="287">
        <v>0</v>
      </c>
      <c r="D55" s="287">
        <f>D56</f>
        <v>0</v>
      </c>
      <c r="E55" s="288">
        <v>0</v>
      </c>
      <c r="F55" s="288">
        <v>0</v>
      </c>
      <c r="G55" s="270">
        <f>H55-F55</f>
        <v>0</v>
      </c>
      <c r="H55" s="270">
        <v>0</v>
      </c>
      <c r="I55" s="288">
        <f>I56</f>
        <v>0</v>
      </c>
      <c r="J55" s="288">
        <f>J56</f>
        <v>0</v>
      </c>
      <c r="K55" s="287">
        <v>0</v>
      </c>
    </row>
    <row r="56" spans="1:11" ht="12.75">
      <c r="A56" s="289">
        <v>65</v>
      </c>
      <c r="B56" s="273" t="s">
        <v>293</v>
      </c>
      <c r="C56" s="285">
        <v>0</v>
      </c>
      <c r="D56" s="285">
        <v>0</v>
      </c>
      <c r="E56" s="291">
        <v>0</v>
      </c>
      <c r="F56" s="291">
        <v>0</v>
      </c>
      <c r="G56" s="291"/>
      <c r="H56" s="302">
        <v>0</v>
      </c>
      <c r="I56" s="291">
        <v>0</v>
      </c>
      <c r="J56" s="291">
        <v>0</v>
      </c>
      <c r="K56" s="285">
        <v>0</v>
      </c>
    </row>
    <row r="57" spans="1:11" ht="12.75">
      <c r="A57" s="289" t="s">
        <v>286</v>
      </c>
      <c r="B57" s="286" t="s">
        <v>306</v>
      </c>
      <c r="C57" s="285"/>
      <c r="D57" s="285"/>
      <c r="E57" s="291"/>
      <c r="F57" s="291"/>
      <c r="G57" s="291"/>
      <c r="H57" s="291"/>
      <c r="I57" s="291"/>
      <c r="J57" s="291"/>
      <c r="K57" s="285"/>
    </row>
    <row r="58" spans="1:11" ht="12.75">
      <c r="A58" s="261">
        <v>6</v>
      </c>
      <c r="B58" s="286" t="s">
        <v>299</v>
      </c>
      <c r="C58" s="287">
        <f aca="true" t="shared" si="13" ref="C58:J58">C59</f>
        <v>0</v>
      </c>
      <c r="D58" s="287">
        <f t="shared" si="13"/>
        <v>2000</v>
      </c>
      <c r="E58" s="287">
        <f t="shared" si="13"/>
        <v>2000</v>
      </c>
      <c r="F58" s="269">
        <f t="shared" si="13"/>
        <v>265.45</v>
      </c>
      <c r="G58" s="270">
        <f>H58-F58</f>
        <v>0</v>
      </c>
      <c r="H58" s="296">
        <v>265.45</v>
      </c>
      <c r="I58" s="288">
        <f t="shared" si="13"/>
        <v>265.45</v>
      </c>
      <c r="J58" s="288">
        <f t="shared" si="13"/>
        <v>265.45</v>
      </c>
      <c r="K58" s="287">
        <f>(H58/F58)*100</f>
        <v>100</v>
      </c>
    </row>
    <row r="59" spans="1:11" ht="12.75">
      <c r="A59" s="289">
        <v>65</v>
      </c>
      <c r="B59" s="273" t="s">
        <v>293</v>
      </c>
      <c r="C59" s="285">
        <v>0</v>
      </c>
      <c r="D59" s="285">
        <v>2000</v>
      </c>
      <c r="E59" s="291">
        <v>2000</v>
      </c>
      <c r="F59" s="294">
        <f>ROUND(E59/7.5345,2)</f>
        <v>265.45</v>
      </c>
      <c r="G59" s="295"/>
      <c r="H59" s="295">
        <v>265.45</v>
      </c>
      <c r="I59" s="291">
        <v>265.45</v>
      </c>
      <c r="J59" s="291">
        <v>265.45</v>
      </c>
      <c r="K59" s="287">
        <f>(H59/F59)*100</f>
        <v>100</v>
      </c>
    </row>
    <row r="60" spans="1:11" ht="12.75">
      <c r="A60" s="289" t="s">
        <v>286</v>
      </c>
      <c r="B60" s="286" t="s">
        <v>307</v>
      </c>
      <c r="C60" s="285"/>
      <c r="D60" s="285"/>
      <c r="E60" s="291"/>
      <c r="F60" s="291"/>
      <c r="G60" s="291"/>
      <c r="H60" s="291"/>
      <c r="I60" s="291"/>
      <c r="J60" s="291"/>
      <c r="K60" s="287"/>
    </row>
    <row r="61" spans="1:11" ht="12.75">
      <c r="A61" s="289">
        <v>6</v>
      </c>
      <c r="B61" s="286" t="s">
        <v>299</v>
      </c>
      <c r="C61" s="285">
        <v>0</v>
      </c>
      <c r="D61" s="287">
        <f>D62</f>
        <v>1000</v>
      </c>
      <c r="E61" s="287">
        <f>E62</f>
        <v>1000</v>
      </c>
      <c r="F61" s="269">
        <f>F62</f>
        <v>132.72</v>
      </c>
      <c r="G61" s="270">
        <f>H61-F61</f>
        <v>0</v>
      </c>
      <c r="H61" s="303">
        <v>132.72</v>
      </c>
      <c r="I61" s="288">
        <f>I62</f>
        <v>132.72</v>
      </c>
      <c r="J61" s="288">
        <f>J62</f>
        <v>132.72</v>
      </c>
      <c r="K61" s="287">
        <f>(H61/F61)*100</f>
        <v>100</v>
      </c>
    </row>
    <row r="62" spans="1:11" ht="30.75" customHeight="1">
      <c r="A62" s="289">
        <v>63</v>
      </c>
      <c r="B62" s="290" t="s">
        <v>295</v>
      </c>
      <c r="C62" s="304">
        <v>0</v>
      </c>
      <c r="D62" s="285">
        <v>1000</v>
      </c>
      <c r="E62" s="291">
        <v>1000</v>
      </c>
      <c r="F62" s="305">
        <f>ROUND(E62/7.5345,2)</f>
        <v>132.72</v>
      </c>
      <c r="G62" s="306"/>
      <c r="H62" s="306">
        <v>132.72</v>
      </c>
      <c r="I62" s="291">
        <v>132.72</v>
      </c>
      <c r="J62" s="291">
        <v>132.72</v>
      </c>
      <c r="K62" s="287">
        <f>(H62/F62)*100</f>
        <v>100</v>
      </c>
    </row>
    <row r="63" spans="1:11" ht="12.75">
      <c r="A63" s="289" t="s">
        <v>286</v>
      </c>
      <c r="B63" s="286" t="s">
        <v>308</v>
      </c>
      <c r="C63" s="285"/>
      <c r="D63" s="285"/>
      <c r="E63" s="291"/>
      <c r="F63" s="291"/>
      <c r="G63" s="291"/>
      <c r="H63" s="291"/>
      <c r="I63" s="291"/>
      <c r="J63" s="291"/>
      <c r="K63" s="285"/>
    </row>
    <row r="64" spans="1:11" ht="12.75">
      <c r="A64" s="261">
        <v>6</v>
      </c>
      <c r="B64" s="286" t="s">
        <v>299</v>
      </c>
      <c r="C64" s="287">
        <f>C65</f>
        <v>23829.04</v>
      </c>
      <c r="D64" s="287">
        <f>D65</f>
        <v>94222.16</v>
      </c>
      <c r="E64" s="287">
        <v>0</v>
      </c>
      <c r="F64" s="269">
        <v>0</v>
      </c>
      <c r="G64" s="270">
        <f>H64-F64</f>
        <v>0</v>
      </c>
      <c r="H64" s="270">
        <v>0</v>
      </c>
      <c r="I64" s="288">
        <v>0</v>
      </c>
      <c r="J64" s="288">
        <f>J65</f>
        <v>0</v>
      </c>
      <c r="K64" s="287">
        <f>(E64/D64)*100</f>
        <v>0</v>
      </c>
    </row>
    <row r="65" spans="1:11" ht="12.75">
      <c r="A65" s="289">
        <v>63</v>
      </c>
      <c r="B65" s="273" t="s">
        <v>295</v>
      </c>
      <c r="C65" s="285">
        <v>23829.04</v>
      </c>
      <c r="D65" s="285">
        <v>94222.16</v>
      </c>
      <c r="E65" s="291">
        <v>0</v>
      </c>
      <c r="F65" s="302">
        <v>0</v>
      </c>
      <c r="G65" s="302"/>
      <c r="H65" s="302">
        <v>0</v>
      </c>
      <c r="I65" s="291">
        <v>0</v>
      </c>
      <c r="J65" s="291">
        <v>0</v>
      </c>
      <c r="K65" s="287">
        <f>(E65/D65)*100</f>
        <v>0</v>
      </c>
    </row>
    <row r="66" spans="1:11" ht="12.75">
      <c r="A66" s="289" t="s">
        <v>286</v>
      </c>
      <c r="B66" s="286" t="s">
        <v>309</v>
      </c>
      <c r="C66" s="285"/>
      <c r="D66" s="285"/>
      <c r="E66" s="291"/>
      <c r="F66" s="307"/>
      <c r="G66" s="307"/>
      <c r="H66" s="307"/>
      <c r="I66" s="291"/>
      <c r="J66" s="291"/>
      <c r="K66" s="285"/>
    </row>
    <row r="67" spans="1:11" ht="12.75">
      <c r="A67" s="261">
        <v>6</v>
      </c>
      <c r="B67" s="286" t="s">
        <v>299</v>
      </c>
      <c r="C67" s="287">
        <v>0</v>
      </c>
      <c r="D67" s="287">
        <v>0</v>
      </c>
      <c r="E67" s="287">
        <f>E68</f>
        <v>96170.36</v>
      </c>
      <c r="F67" s="269">
        <f>F68</f>
        <v>12764</v>
      </c>
      <c r="G67" s="270">
        <f>H67-F67</f>
        <v>0</v>
      </c>
      <c r="H67" s="270">
        <v>12764</v>
      </c>
      <c r="I67" s="288">
        <f>I68</f>
        <v>0</v>
      </c>
      <c r="J67" s="288">
        <f>J68</f>
        <v>0</v>
      </c>
      <c r="K67" s="287">
        <f>(H67/F67)*100</f>
        <v>100</v>
      </c>
    </row>
    <row r="68" spans="1:11" ht="12.75">
      <c r="A68" s="289">
        <v>63</v>
      </c>
      <c r="B68" s="273" t="s">
        <v>295</v>
      </c>
      <c r="C68" s="285">
        <v>0</v>
      </c>
      <c r="D68" s="285">
        <v>0</v>
      </c>
      <c r="E68" s="291">
        <v>96170.36</v>
      </c>
      <c r="F68" s="294">
        <f>ROUND(E68/7.5345,2)</f>
        <v>12764</v>
      </c>
      <c r="G68" s="295"/>
      <c r="H68" s="295">
        <v>12764</v>
      </c>
      <c r="I68" s="291">
        <v>0</v>
      </c>
      <c r="J68" s="291">
        <v>0</v>
      </c>
      <c r="K68" s="287">
        <f>(H68/F68)*100</f>
        <v>100</v>
      </c>
    </row>
    <row r="69" spans="1:11" ht="12.75">
      <c r="A69" s="289" t="s">
        <v>286</v>
      </c>
      <c r="B69" s="286" t="s">
        <v>310</v>
      </c>
      <c r="C69" s="285"/>
      <c r="D69" s="285"/>
      <c r="E69" s="291"/>
      <c r="F69" s="291"/>
      <c r="G69" s="291"/>
      <c r="H69" s="291"/>
      <c r="I69" s="291"/>
      <c r="J69" s="291"/>
      <c r="K69" s="285"/>
    </row>
    <row r="70" spans="1:11" ht="12.75">
      <c r="A70" s="261">
        <v>7</v>
      </c>
      <c r="B70" s="286" t="s">
        <v>310</v>
      </c>
      <c r="C70" s="287">
        <f aca="true" t="shared" si="14" ref="C70:J70">C71</f>
        <v>798</v>
      </c>
      <c r="D70" s="287">
        <f t="shared" si="14"/>
        <v>800</v>
      </c>
      <c r="E70" s="287">
        <f t="shared" si="14"/>
        <v>800</v>
      </c>
      <c r="F70" s="269">
        <f t="shared" si="14"/>
        <v>106.18</v>
      </c>
      <c r="G70" s="270">
        <f>H70-F70</f>
        <v>0</v>
      </c>
      <c r="H70" s="296">
        <v>106.18</v>
      </c>
      <c r="I70" s="288">
        <f t="shared" si="14"/>
        <v>106.18</v>
      </c>
      <c r="J70" s="288">
        <f t="shared" si="14"/>
        <v>106.18</v>
      </c>
      <c r="K70" s="287">
        <f>(H70/F70)*100</f>
        <v>100</v>
      </c>
    </row>
    <row r="71" spans="1:11" ht="12.75">
      <c r="A71" s="289">
        <v>72</v>
      </c>
      <c r="B71" s="273" t="s">
        <v>310</v>
      </c>
      <c r="C71" s="285">
        <v>798</v>
      </c>
      <c r="D71" s="285">
        <v>800</v>
      </c>
      <c r="E71" s="291">
        <v>800</v>
      </c>
      <c r="F71" s="294">
        <f>ROUND(E71/7.5345,2)</f>
        <v>106.18</v>
      </c>
      <c r="G71" s="295"/>
      <c r="H71" s="295">
        <v>106.18</v>
      </c>
      <c r="I71" s="291">
        <v>106.18</v>
      </c>
      <c r="J71" s="291">
        <v>106.18</v>
      </c>
      <c r="K71" s="287">
        <f>(H71/F71)*100</f>
        <v>100</v>
      </c>
    </row>
    <row r="72" spans="1:11" ht="12.75">
      <c r="A72" s="289" t="s">
        <v>286</v>
      </c>
      <c r="B72" s="259" t="s">
        <v>362</v>
      </c>
      <c r="C72" s="308"/>
      <c r="D72" s="285"/>
      <c r="E72" s="291"/>
      <c r="F72" s="295"/>
      <c r="G72" s="295"/>
      <c r="H72" s="295"/>
      <c r="I72" s="291"/>
      <c r="J72" s="291"/>
      <c r="K72" s="287"/>
    </row>
    <row r="73" spans="1:11" ht="12.75">
      <c r="A73" s="289">
        <v>6</v>
      </c>
      <c r="B73" s="286" t="s">
        <v>299</v>
      </c>
      <c r="C73" s="285"/>
      <c r="D73" s="285"/>
      <c r="E73" s="291"/>
      <c r="F73" s="295"/>
      <c r="G73" s="270">
        <f>H73-F73</f>
        <v>1408.58</v>
      </c>
      <c r="H73" s="296">
        <v>1408.58</v>
      </c>
      <c r="I73" s="291"/>
      <c r="J73" s="291"/>
      <c r="K73" s="287">
        <v>0</v>
      </c>
    </row>
    <row r="74" spans="1:11" ht="12.75">
      <c r="A74" s="289">
        <v>63</v>
      </c>
      <c r="B74" s="273" t="s">
        <v>295</v>
      </c>
      <c r="C74" s="285"/>
      <c r="D74" s="285"/>
      <c r="E74" s="291"/>
      <c r="F74" s="295"/>
      <c r="G74" s="295"/>
      <c r="H74" s="295">
        <v>1408.58</v>
      </c>
      <c r="I74" s="291"/>
      <c r="J74" s="291"/>
      <c r="K74" s="287"/>
    </row>
    <row r="75" spans="1:11" ht="12.75">
      <c r="A75" s="309" t="s">
        <v>286</v>
      </c>
      <c r="B75" s="418" t="s">
        <v>363</v>
      </c>
      <c r="C75" s="419"/>
      <c r="D75" s="419"/>
      <c r="E75" s="419"/>
      <c r="F75" s="420"/>
      <c r="G75" s="295"/>
      <c r="H75" s="295"/>
      <c r="I75" s="291"/>
      <c r="J75" s="291"/>
      <c r="K75" s="287"/>
    </row>
    <row r="76" spans="1:11" ht="12.75">
      <c r="A76" s="289">
        <v>6</v>
      </c>
      <c r="B76" s="286" t="s">
        <v>299</v>
      </c>
      <c r="C76" s="285"/>
      <c r="D76" s="285"/>
      <c r="E76" s="291"/>
      <c r="F76" s="295"/>
      <c r="G76" s="270">
        <f>H76-F76</f>
        <v>410.32</v>
      </c>
      <c r="H76" s="296">
        <v>410.32</v>
      </c>
      <c r="I76" s="291"/>
      <c r="J76" s="291"/>
      <c r="K76" s="287">
        <v>0</v>
      </c>
    </row>
    <row r="77" spans="1:11" ht="12.75">
      <c r="A77" s="289">
        <v>63</v>
      </c>
      <c r="B77" s="273" t="s">
        <v>295</v>
      </c>
      <c r="C77" s="285"/>
      <c r="D77" s="285"/>
      <c r="E77" s="291"/>
      <c r="F77" s="295"/>
      <c r="G77" s="295"/>
      <c r="H77" s="295">
        <v>410.32</v>
      </c>
      <c r="I77" s="291"/>
      <c r="J77" s="291"/>
      <c r="K77" s="287"/>
    </row>
    <row r="78" spans="1:11" ht="12.75">
      <c r="A78" s="310"/>
      <c r="B78" s="311" t="s">
        <v>311</v>
      </c>
      <c r="C78" s="277"/>
      <c r="D78" s="277"/>
      <c r="E78" s="279"/>
      <c r="F78" s="279"/>
      <c r="G78" s="279"/>
      <c r="H78" s="279"/>
      <c r="I78" s="312"/>
      <c r="J78" s="312"/>
      <c r="K78" s="313"/>
    </row>
    <row r="79" spans="1:11" ht="12.75">
      <c r="A79" s="289" t="s">
        <v>286</v>
      </c>
      <c r="B79" s="286" t="s">
        <v>312</v>
      </c>
      <c r="C79" s="285"/>
      <c r="D79" s="285"/>
      <c r="E79" s="291"/>
      <c r="F79" s="291"/>
      <c r="G79" s="291"/>
      <c r="H79" s="291"/>
      <c r="I79" s="291"/>
      <c r="J79" s="291"/>
      <c r="K79" s="285"/>
    </row>
    <row r="80" spans="1:11" ht="12.75">
      <c r="A80" s="261">
        <v>9</v>
      </c>
      <c r="B80" s="286" t="s">
        <v>313</v>
      </c>
      <c r="C80" s="314">
        <f>C81</f>
        <v>-15038.38</v>
      </c>
      <c r="D80" s="287">
        <f>D81</f>
        <v>21390.22</v>
      </c>
      <c r="E80" s="287">
        <f>E85+E91</f>
        <v>5000</v>
      </c>
      <c r="F80" s="269" t="str">
        <f>F81</f>
        <v>663,62</v>
      </c>
      <c r="G80" s="315">
        <f>G81</f>
        <v>3586.8900000000003</v>
      </c>
      <c r="H80" s="315" t="str">
        <f>H81</f>
        <v>4.250,51</v>
      </c>
      <c r="I80" s="288">
        <f>I81</f>
        <v>0</v>
      </c>
      <c r="J80" s="288">
        <f>J81</f>
        <v>0</v>
      </c>
      <c r="K80" s="287">
        <f>(E80/D80)*100</f>
        <v>23.375168651841822</v>
      </c>
    </row>
    <row r="81" spans="1:11" ht="12.75">
      <c r="A81" s="289">
        <v>92</v>
      </c>
      <c r="B81" s="273" t="s">
        <v>314</v>
      </c>
      <c r="C81" s="316">
        <v>-15038.38</v>
      </c>
      <c r="D81" s="285">
        <f>D83+D85+D87+D89+D91+D93</f>
        <v>21390.22</v>
      </c>
      <c r="E81" s="291">
        <v>5000</v>
      </c>
      <c r="F81" s="317" t="s">
        <v>367</v>
      </c>
      <c r="G81" s="318">
        <f>H81-F81</f>
        <v>3586.8900000000003</v>
      </c>
      <c r="H81" s="318" t="s">
        <v>366</v>
      </c>
      <c r="I81" s="291">
        <v>0</v>
      </c>
      <c r="J81" s="291">
        <v>0</v>
      </c>
      <c r="K81" s="319"/>
    </row>
    <row r="82" spans="1:11" ht="12.75">
      <c r="A82" s="289" t="s">
        <v>286</v>
      </c>
      <c r="B82" s="286" t="s">
        <v>315</v>
      </c>
      <c r="C82" s="285"/>
      <c r="D82" s="285"/>
      <c r="E82" s="291"/>
      <c r="F82" s="291"/>
      <c r="G82" s="291"/>
      <c r="H82" s="291"/>
      <c r="I82" s="291"/>
      <c r="J82" s="291"/>
      <c r="K82" s="319"/>
    </row>
    <row r="83" spans="1:11" ht="12.75">
      <c r="A83" s="289">
        <v>92</v>
      </c>
      <c r="B83" s="273" t="s">
        <v>316</v>
      </c>
      <c r="C83" s="285"/>
      <c r="D83" s="320" t="s">
        <v>317</v>
      </c>
      <c r="E83" s="291">
        <v>0</v>
      </c>
      <c r="F83" s="302">
        <v>0</v>
      </c>
      <c r="G83" s="291">
        <v>-33.45</v>
      </c>
      <c r="H83" s="291">
        <v>-33.45</v>
      </c>
      <c r="I83" s="291">
        <v>0</v>
      </c>
      <c r="J83" s="291">
        <v>0</v>
      </c>
      <c r="K83" s="319"/>
    </row>
    <row r="84" spans="1:11" ht="12.75">
      <c r="A84" s="289" t="s">
        <v>286</v>
      </c>
      <c r="B84" s="286" t="s">
        <v>290</v>
      </c>
      <c r="C84" s="287"/>
      <c r="D84" s="287"/>
      <c r="E84" s="288"/>
      <c r="F84" s="288"/>
      <c r="G84" s="288"/>
      <c r="H84" s="288"/>
      <c r="I84" s="291"/>
      <c r="J84" s="291"/>
      <c r="K84" s="285"/>
    </row>
    <row r="85" spans="1:11" ht="12.75">
      <c r="A85" s="289">
        <v>92</v>
      </c>
      <c r="B85" s="273" t="s">
        <v>318</v>
      </c>
      <c r="C85" s="320" t="s">
        <v>319</v>
      </c>
      <c r="D85" s="320" t="s">
        <v>320</v>
      </c>
      <c r="E85" s="318" t="s">
        <v>321</v>
      </c>
      <c r="F85" s="317" t="s">
        <v>322</v>
      </c>
      <c r="G85" s="291">
        <v>-147.16</v>
      </c>
      <c r="H85" s="318" t="s">
        <v>364</v>
      </c>
      <c r="I85" s="291">
        <v>0</v>
      </c>
      <c r="J85" s="291">
        <v>0</v>
      </c>
      <c r="K85" s="287"/>
    </row>
    <row r="86" spans="1:11" ht="12.75">
      <c r="A86" s="289" t="s">
        <v>286</v>
      </c>
      <c r="B86" s="286" t="s">
        <v>292</v>
      </c>
      <c r="C86" s="285"/>
      <c r="D86" s="285"/>
      <c r="E86" s="291"/>
      <c r="F86" s="291"/>
      <c r="G86" s="291"/>
      <c r="H86" s="291"/>
      <c r="I86" s="291"/>
      <c r="J86" s="291"/>
      <c r="K86" s="285"/>
    </row>
    <row r="87" spans="1:11" ht="12.75">
      <c r="A87" s="289">
        <v>92</v>
      </c>
      <c r="B87" s="273" t="s">
        <v>316</v>
      </c>
      <c r="C87" s="320" t="s">
        <v>323</v>
      </c>
      <c r="D87" s="320" t="s">
        <v>324</v>
      </c>
      <c r="E87" s="291">
        <v>0</v>
      </c>
      <c r="F87" s="302">
        <v>0</v>
      </c>
      <c r="G87" s="291">
        <v>1460.35</v>
      </c>
      <c r="H87" s="291">
        <v>1460.35</v>
      </c>
      <c r="I87" s="291">
        <v>0</v>
      </c>
      <c r="J87" s="291">
        <v>0</v>
      </c>
      <c r="K87" s="287"/>
    </row>
    <row r="88" spans="1:11" ht="12.75">
      <c r="A88" s="289" t="s">
        <v>286</v>
      </c>
      <c r="B88" s="286" t="s">
        <v>325</v>
      </c>
      <c r="C88" s="320"/>
      <c r="D88" s="320"/>
      <c r="E88" s="318"/>
      <c r="F88" s="318"/>
      <c r="G88" s="318"/>
      <c r="H88" s="318"/>
      <c r="I88" s="291"/>
      <c r="J88" s="291"/>
      <c r="K88" s="287"/>
    </row>
    <row r="89" spans="1:11" ht="12.75">
      <c r="A89" s="289">
        <v>92</v>
      </c>
      <c r="B89" s="273" t="s">
        <v>318</v>
      </c>
      <c r="C89" s="320"/>
      <c r="D89" s="320" t="s">
        <v>326</v>
      </c>
      <c r="E89" s="291">
        <v>0</v>
      </c>
      <c r="F89" s="302">
        <v>0</v>
      </c>
      <c r="G89" s="291">
        <v>1937.25</v>
      </c>
      <c r="H89" s="291">
        <v>1937.25</v>
      </c>
      <c r="I89" s="291">
        <v>0</v>
      </c>
      <c r="J89" s="291">
        <v>0</v>
      </c>
      <c r="K89" s="287"/>
    </row>
    <row r="90" spans="1:11" ht="12.75">
      <c r="A90" s="289" t="s">
        <v>286</v>
      </c>
      <c r="B90" s="286" t="s">
        <v>304</v>
      </c>
      <c r="C90" s="320"/>
      <c r="D90" s="320"/>
      <c r="E90" s="318"/>
      <c r="F90" s="318"/>
      <c r="G90" s="318"/>
      <c r="H90" s="318"/>
      <c r="I90" s="291"/>
      <c r="J90" s="291"/>
      <c r="K90" s="287"/>
    </row>
    <row r="91" spans="1:11" ht="12.75">
      <c r="A91" s="289">
        <v>92</v>
      </c>
      <c r="B91" s="273" t="s">
        <v>318</v>
      </c>
      <c r="C91" s="320" t="s">
        <v>319</v>
      </c>
      <c r="D91" s="320" t="s">
        <v>327</v>
      </c>
      <c r="E91" s="318" t="s">
        <v>328</v>
      </c>
      <c r="F91" s="305">
        <f>ROUND(E91/7.5345,2)</f>
        <v>398.17</v>
      </c>
      <c r="G91" s="318">
        <f>H91-F91</f>
        <v>149.24999999999994</v>
      </c>
      <c r="H91" s="318" t="s">
        <v>365</v>
      </c>
      <c r="I91" s="291">
        <v>0</v>
      </c>
      <c r="J91" s="291">
        <v>0</v>
      </c>
      <c r="K91" s="287"/>
    </row>
    <row r="92" spans="1:11" ht="12.75">
      <c r="A92" s="289" t="s">
        <v>286</v>
      </c>
      <c r="B92" s="286" t="s">
        <v>329</v>
      </c>
      <c r="C92" s="285"/>
      <c r="D92" s="285"/>
      <c r="E92" s="291"/>
      <c r="F92" s="291"/>
      <c r="G92" s="321"/>
      <c r="H92" s="291"/>
      <c r="I92" s="291"/>
      <c r="J92" s="291"/>
      <c r="K92" s="285"/>
    </row>
    <row r="93" spans="1:18" ht="12.75">
      <c r="A93" s="289">
        <v>92</v>
      </c>
      <c r="B93" s="273" t="s">
        <v>318</v>
      </c>
      <c r="C93" s="285"/>
      <c r="D93" s="285">
        <v>798</v>
      </c>
      <c r="E93" s="291">
        <v>0</v>
      </c>
      <c r="F93" s="291">
        <v>0</v>
      </c>
      <c r="G93" s="291">
        <v>220.65</v>
      </c>
      <c r="H93" s="291">
        <v>220.65</v>
      </c>
      <c r="I93" s="291">
        <v>0</v>
      </c>
      <c r="J93" s="291">
        <v>0</v>
      </c>
      <c r="K93" s="287"/>
      <c r="R93" s="35"/>
    </row>
    <row r="94" spans="1:12" ht="12.75" customHeight="1">
      <c r="A94" s="42"/>
      <c r="B94" s="42"/>
      <c r="C94" s="42"/>
      <c r="D94" s="42"/>
      <c r="E94" s="42"/>
      <c r="F94" s="42"/>
      <c r="G94" s="42"/>
      <c r="H94" s="421" t="s">
        <v>35</v>
      </c>
      <c r="I94" s="421"/>
      <c r="J94" s="421"/>
      <c r="K94" s="421"/>
      <c r="L94" s="421"/>
    </row>
    <row r="95" spans="1:11" ht="12.75">
      <c r="A95" s="42"/>
      <c r="B95" s="42" t="s">
        <v>401</v>
      </c>
      <c r="C95" s="42"/>
      <c r="D95" s="42"/>
      <c r="E95" s="42"/>
      <c r="F95" s="42"/>
      <c r="G95" s="42"/>
      <c r="H95" s="42"/>
      <c r="I95" s="42"/>
      <c r="J95" s="356" t="s">
        <v>203</v>
      </c>
      <c r="K95" s="356"/>
    </row>
    <row r="96" spans="1:11" ht="12.75">
      <c r="A96" s="42"/>
      <c r="B96" s="42"/>
      <c r="C96" s="42"/>
      <c r="D96" s="42"/>
      <c r="E96" s="42"/>
      <c r="F96" s="42"/>
      <c r="G96" s="357"/>
      <c r="H96" s="42"/>
      <c r="I96" s="42"/>
      <c r="J96" s="42"/>
      <c r="K96" s="42"/>
    </row>
    <row r="97" ht="12.75">
      <c r="H97" s="222"/>
    </row>
    <row r="294" ht="12.75">
      <c r="I294">
        <f>+'Posebni dio-prihodi'!H6815</f>
        <v>0</v>
      </c>
    </row>
  </sheetData>
  <sheetProtection/>
  <mergeCells count="3">
    <mergeCell ref="A7:K7"/>
    <mergeCell ref="B75:F75"/>
    <mergeCell ref="H94:L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31.8515625" style="0" customWidth="1"/>
    <col min="2" max="2" width="0.13671875" style="0" customWidth="1"/>
    <col min="3" max="3" width="16.421875" style="0" customWidth="1"/>
    <col min="4" max="4" width="15.421875" style="0" customWidth="1"/>
    <col min="5" max="6" width="15.140625" style="0" customWidth="1"/>
    <col min="7" max="7" width="17.28125" style="0" customWidth="1"/>
    <col min="8" max="8" width="17.421875" style="0" customWidth="1"/>
  </cols>
  <sheetData>
    <row r="1" spans="1:8" ht="15.75">
      <c r="A1" s="36"/>
      <c r="B1" s="36"/>
      <c r="C1" s="36"/>
      <c r="D1" s="36"/>
      <c r="E1" s="36"/>
      <c r="F1" s="36"/>
      <c r="G1" s="36"/>
      <c r="H1" s="36"/>
    </row>
    <row r="2" spans="1:8" ht="15.75" customHeight="1">
      <c r="A2" s="422" t="s">
        <v>330</v>
      </c>
      <c r="B2" s="422"/>
      <c r="C2" s="36"/>
      <c r="D2" s="36"/>
      <c r="E2" s="36"/>
      <c r="F2" s="36"/>
      <c r="G2" s="36"/>
      <c r="H2" s="36"/>
    </row>
    <row r="3" spans="1:8" ht="15.75">
      <c r="A3" s="422"/>
      <c r="B3" s="422"/>
      <c r="C3" s="36"/>
      <c r="D3" s="36"/>
      <c r="E3" s="36"/>
      <c r="F3" s="36"/>
      <c r="G3" s="36"/>
      <c r="H3" s="36"/>
    </row>
    <row r="4" spans="1:8" ht="15.75">
      <c r="A4" s="36"/>
      <c r="B4" s="36"/>
      <c r="C4" s="36"/>
      <c r="D4" s="36"/>
      <c r="E4" s="36"/>
      <c r="F4" s="36"/>
      <c r="G4" s="36"/>
      <c r="H4" s="36"/>
    </row>
    <row r="5" spans="1:8" ht="15.75">
      <c r="A5" s="422" t="s">
        <v>397</v>
      </c>
      <c r="B5" s="422"/>
      <c r="C5" s="422"/>
      <c r="D5" s="422"/>
      <c r="E5" s="422"/>
      <c r="F5" s="422"/>
      <c r="G5" s="422"/>
      <c r="H5" s="422"/>
    </row>
    <row r="6" spans="1:8" ht="18">
      <c r="A6" s="25"/>
      <c r="B6" s="25"/>
      <c r="C6" s="25"/>
      <c r="D6" s="25"/>
      <c r="E6" s="25"/>
      <c r="F6" s="25"/>
      <c r="G6" s="25"/>
      <c r="H6" s="25"/>
    </row>
    <row r="7" spans="1:8" ht="15.75">
      <c r="A7" s="422" t="s">
        <v>204</v>
      </c>
      <c r="B7" s="422"/>
      <c r="C7" s="422"/>
      <c r="D7" s="422"/>
      <c r="E7" s="422"/>
      <c r="F7" s="422"/>
      <c r="G7" s="422"/>
      <c r="H7" s="422"/>
    </row>
    <row r="8" spans="1:8" ht="18">
      <c r="A8" s="25"/>
      <c r="B8" s="25"/>
      <c r="C8" s="25"/>
      <c r="D8" s="25"/>
      <c r="E8" s="25"/>
      <c r="F8" s="25"/>
      <c r="G8" s="26"/>
      <c r="H8" s="26"/>
    </row>
    <row r="9" spans="1:8" ht="15.75" customHeight="1">
      <c r="A9" s="422" t="s">
        <v>205</v>
      </c>
      <c r="B9" s="422"/>
      <c r="C9" s="422"/>
      <c r="D9" s="422"/>
      <c r="E9" s="422"/>
      <c r="F9" s="422"/>
      <c r="G9" s="422"/>
      <c r="H9" s="422"/>
    </row>
    <row r="10" spans="1:8" ht="18">
      <c r="A10" s="25"/>
      <c r="B10" s="25"/>
      <c r="C10" s="25"/>
      <c r="D10" s="25"/>
      <c r="E10" s="25"/>
      <c r="F10" s="25"/>
      <c r="G10" s="26"/>
      <c r="H10" s="26"/>
    </row>
    <row r="11" spans="1:8" ht="15.75" customHeight="1">
      <c r="A11" s="422" t="s">
        <v>206</v>
      </c>
      <c r="B11" s="422"/>
      <c r="C11" s="422"/>
      <c r="D11" s="422"/>
      <c r="E11" s="422"/>
      <c r="F11" s="422"/>
      <c r="G11" s="422"/>
      <c r="H11" s="422"/>
    </row>
    <row r="12" spans="1:8" ht="18">
      <c r="A12" s="25"/>
      <c r="B12" s="25"/>
      <c r="C12" s="25"/>
      <c r="D12" s="25"/>
      <c r="E12" s="25"/>
      <c r="F12" s="25"/>
      <c r="G12" s="26"/>
      <c r="H12" s="26"/>
    </row>
    <row r="13" spans="1:8" ht="63" customHeight="1">
      <c r="A13" s="27" t="s">
        <v>207</v>
      </c>
      <c r="B13" s="28" t="s">
        <v>253</v>
      </c>
      <c r="C13" s="27" t="s">
        <v>331</v>
      </c>
      <c r="D13" s="27" t="s">
        <v>254</v>
      </c>
      <c r="E13" s="27" t="s">
        <v>255</v>
      </c>
      <c r="F13" s="27" t="s">
        <v>368</v>
      </c>
      <c r="G13" s="27" t="s">
        <v>256</v>
      </c>
      <c r="H13" s="27" t="s">
        <v>257</v>
      </c>
    </row>
    <row r="14" spans="1:8" ht="27.75" customHeight="1">
      <c r="A14" s="29" t="s">
        <v>210</v>
      </c>
      <c r="B14" s="34">
        <f>B15</f>
        <v>7013526</v>
      </c>
      <c r="C14" s="34">
        <f>C15</f>
        <v>6960878.07</v>
      </c>
      <c r="D14" s="34">
        <f>D15</f>
        <v>7265971.47</v>
      </c>
      <c r="E14" s="34">
        <f>E15</f>
        <v>964360.14</v>
      </c>
      <c r="F14" s="34">
        <v>1026694.77</v>
      </c>
      <c r="G14" s="34">
        <v>936223.35</v>
      </c>
      <c r="H14" s="34">
        <v>936223.35</v>
      </c>
    </row>
    <row r="15" spans="1:8" ht="30" customHeight="1">
      <c r="A15" s="31" t="s">
        <v>211</v>
      </c>
      <c r="B15" s="34">
        <v>7013526</v>
      </c>
      <c r="C15" s="34">
        <v>6960878.07</v>
      </c>
      <c r="D15" s="34">
        <v>7265971.47</v>
      </c>
      <c r="E15" s="34">
        <v>964360.14</v>
      </c>
      <c r="F15" s="34">
        <v>1026694.77</v>
      </c>
      <c r="G15" s="34">
        <v>936223.35</v>
      </c>
      <c r="H15" s="34">
        <v>936223.35</v>
      </c>
    </row>
    <row r="16" spans="1:8" ht="25.5">
      <c r="A16" s="30" t="s">
        <v>212</v>
      </c>
      <c r="B16" s="33">
        <v>6803072</v>
      </c>
      <c r="C16" s="33">
        <v>6650045.59</v>
      </c>
      <c r="D16" s="33">
        <v>6920371.17</v>
      </c>
      <c r="E16" s="33">
        <v>918491.14</v>
      </c>
      <c r="F16" s="33">
        <v>974637.83</v>
      </c>
      <c r="G16" s="33">
        <v>890354.35</v>
      </c>
      <c r="H16" s="33">
        <v>890354.35</v>
      </c>
    </row>
    <row r="17" spans="1:8" ht="30.75" customHeight="1">
      <c r="A17" s="30" t="s">
        <v>213</v>
      </c>
      <c r="B17" s="33">
        <v>6803072</v>
      </c>
      <c r="C17" s="33">
        <v>6650045.59</v>
      </c>
      <c r="D17" s="33">
        <v>6920371.47</v>
      </c>
      <c r="E17" s="33">
        <v>918491.14</v>
      </c>
      <c r="F17" s="33">
        <v>974637.83</v>
      </c>
      <c r="G17" s="33">
        <v>890354.35</v>
      </c>
      <c r="H17" s="33">
        <v>890354.35</v>
      </c>
    </row>
    <row r="18" spans="1:8" ht="36.75" customHeight="1">
      <c r="A18" s="30" t="s">
        <v>214</v>
      </c>
      <c r="B18" s="33">
        <v>210454</v>
      </c>
      <c r="C18" s="33">
        <v>310832.48</v>
      </c>
      <c r="D18" s="33">
        <v>345600</v>
      </c>
      <c r="E18" s="33">
        <v>45869</v>
      </c>
      <c r="F18" s="33">
        <v>52056.94</v>
      </c>
      <c r="G18" s="33">
        <v>45869</v>
      </c>
      <c r="H18" s="33">
        <v>45869</v>
      </c>
    </row>
    <row r="20" spans="1:8" ht="12.75">
      <c r="A20" s="35"/>
      <c r="E20" s="405" t="s">
        <v>258</v>
      </c>
      <c r="F20" s="405"/>
      <c r="G20" s="398"/>
      <c r="H20" s="398"/>
    </row>
    <row r="21" spans="5:8" ht="12.75">
      <c r="E21" s="405" t="s">
        <v>203</v>
      </c>
      <c r="F21" s="405"/>
      <c r="G21" s="398"/>
      <c r="H21" s="398"/>
    </row>
    <row r="22" spans="1:2" ht="12.75">
      <c r="A22" s="392" t="s">
        <v>376</v>
      </c>
      <c r="B22" s="392"/>
    </row>
    <row r="23" spans="1:2" ht="12.75">
      <c r="A23" s="392" t="s">
        <v>390</v>
      </c>
      <c r="B23" s="392"/>
    </row>
    <row r="24" spans="1:2" ht="12.75">
      <c r="A24" s="393" t="s">
        <v>398</v>
      </c>
      <c r="B24" s="393"/>
    </row>
  </sheetData>
  <sheetProtection/>
  <mergeCells count="10">
    <mergeCell ref="A2:B3"/>
    <mergeCell ref="A5:H5"/>
    <mergeCell ref="A22:B22"/>
    <mergeCell ref="A23:B23"/>
    <mergeCell ref="A24:B24"/>
    <mergeCell ref="A7:H7"/>
    <mergeCell ref="A9:H9"/>
    <mergeCell ref="A11:H11"/>
    <mergeCell ref="E20:H20"/>
    <mergeCell ref="E21:H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Faraguna</dc:creator>
  <cp:keywords/>
  <dc:description/>
  <cp:lastModifiedBy>Racunovodstvo</cp:lastModifiedBy>
  <cp:lastPrinted>2023-07-26T06:38:07Z</cp:lastPrinted>
  <dcterms:created xsi:type="dcterms:W3CDTF">2020-10-08T11:33:17Z</dcterms:created>
  <dcterms:modified xsi:type="dcterms:W3CDTF">2023-08-01T05:50:47Z</dcterms:modified>
  <cp:category/>
  <cp:version/>
  <cp:contentType/>
  <cp:contentStatus/>
</cp:coreProperties>
</file>