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 Rade\Desktop\FINANCIJSKI PLANOVI I IZVJEŠĆA\"/>
    </mc:Choice>
  </mc:AlternateContent>
  <bookViews>
    <workbookView xWindow="0" yWindow="0" windowWidth="28800" windowHeight="12435" activeTab="5"/>
  </bookViews>
  <sheets>
    <sheet name="sazetak" sheetId="1" r:id="rId1"/>
    <sheet name="opci dio- prihodi" sheetId="2" r:id="rId2"/>
    <sheet name="opci dio-RASHODI" sheetId="3" r:id="rId3"/>
    <sheet name="POSEBNI DIO" sheetId="5" r:id="rId4"/>
    <sheet name="RAS-FUNKCIJSKI" sheetId="6" r:id="rId5"/>
    <sheet name="KONTROLNA TABLICA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1" i="5" l="1"/>
  <c r="H401" i="5"/>
  <c r="F42" i="1" l="1"/>
  <c r="F40" i="1"/>
  <c r="F39" i="1"/>
  <c r="F36" i="1"/>
  <c r="F31" i="1"/>
  <c r="F16" i="1" l="1"/>
  <c r="F15" i="1"/>
  <c r="F14" i="1"/>
  <c r="F13" i="1"/>
  <c r="F12" i="1"/>
  <c r="F11" i="1"/>
  <c r="F10" i="1"/>
  <c r="C36" i="7" l="1"/>
  <c r="C35" i="7"/>
  <c r="C29" i="7"/>
  <c r="C25" i="7"/>
  <c r="C21" i="7"/>
  <c r="C17" i="7"/>
  <c r="C9" i="7"/>
  <c r="C11" i="6"/>
  <c r="C37" i="7" l="1"/>
  <c r="H457" i="5"/>
  <c r="I457" i="5" s="1"/>
  <c r="I456" i="5"/>
  <c r="I455" i="5"/>
  <c r="I454" i="5"/>
  <c r="I453" i="5"/>
  <c r="I452" i="5"/>
  <c r="I451" i="5"/>
  <c r="F100" i="3" l="1"/>
  <c r="F64" i="2"/>
  <c r="H99" i="3"/>
  <c r="H98" i="3"/>
  <c r="H97" i="3"/>
  <c r="H96" i="3"/>
  <c r="H95" i="3"/>
  <c r="H94" i="3"/>
  <c r="H73" i="3"/>
  <c r="H62" i="3"/>
  <c r="H53" i="3"/>
  <c r="H21" i="3"/>
  <c r="H10" i="3"/>
  <c r="G98" i="3"/>
  <c r="G97" i="3"/>
  <c r="G96" i="3"/>
  <c r="G94" i="3"/>
  <c r="F9" i="3"/>
  <c r="G64" i="2"/>
  <c r="G63" i="2"/>
  <c r="G62" i="2"/>
  <c r="G61" i="2"/>
  <c r="G60" i="2"/>
  <c r="G59" i="2"/>
  <c r="G58" i="2"/>
  <c r="G52" i="2"/>
  <c r="G51" i="2"/>
  <c r="H64" i="2"/>
  <c r="H63" i="2"/>
  <c r="H62" i="2"/>
  <c r="H61" i="2"/>
  <c r="H60" i="2"/>
  <c r="H59" i="2"/>
  <c r="H58" i="2"/>
  <c r="H50" i="2"/>
  <c r="H36" i="2"/>
  <c r="H9" i="2"/>
  <c r="H52" i="2"/>
  <c r="H51" i="2"/>
  <c r="H39" i="2"/>
  <c r="H32" i="2"/>
  <c r="H26" i="2"/>
  <c r="H23" i="2"/>
  <c r="H10" i="2"/>
  <c r="G50" i="2"/>
  <c r="G36" i="2"/>
  <c r="G40" i="2"/>
  <c r="G39" i="2"/>
  <c r="G35" i="2"/>
  <c r="G34" i="2"/>
  <c r="G33" i="2"/>
  <c r="G32" i="2"/>
  <c r="G30" i="2"/>
  <c r="G29" i="2"/>
  <c r="G26" i="2"/>
  <c r="G25" i="2"/>
  <c r="G24" i="2"/>
  <c r="G23" i="2"/>
  <c r="G17" i="2"/>
  <c r="G16" i="2"/>
  <c r="G15" i="2"/>
  <c r="G14" i="2"/>
  <c r="G10" i="2"/>
  <c r="G13" i="2"/>
  <c r="G9" i="2"/>
  <c r="E100" i="3" l="1"/>
  <c r="H100" i="3" s="1"/>
  <c r="F34" i="3"/>
  <c r="F22" i="3"/>
  <c r="E68" i="3"/>
  <c r="H68" i="3" s="1"/>
  <c r="E9" i="3"/>
  <c r="H9" i="3" s="1"/>
  <c r="D9" i="3"/>
  <c r="G9" i="3" s="1"/>
  <c r="D100" i="3"/>
  <c r="G100" i="3" s="1"/>
  <c r="D12" i="3"/>
  <c r="G12" i="3" s="1"/>
  <c r="D13" i="3"/>
  <c r="G13" i="3" s="1"/>
  <c r="D14" i="3"/>
  <c r="G14" i="3" s="1"/>
  <c r="D16" i="3"/>
  <c r="G16" i="3" s="1"/>
  <c r="D18" i="3"/>
  <c r="D19" i="3"/>
  <c r="D20" i="3"/>
  <c r="D23" i="3"/>
  <c r="G23" i="3" s="1"/>
  <c r="D24" i="3"/>
  <c r="G24" i="3" s="1"/>
  <c r="D25" i="3"/>
  <c r="G25" i="3" s="1"/>
  <c r="D26" i="3"/>
  <c r="G26" i="3" s="1"/>
  <c r="D28" i="3"/>
  <c r="G28" i="3" s="1"/>
  <c r="D29" i="3"/>
  <c r="G29" i="3" s="1"/>
  <c r="D30" i="3"/>
  <c r="G30" i="3" s="1"/>
  <c r="D31" i="3"/>
  <c r="G31" i="3" s="1"/>
  <c r="D32" i="3"/>
  <c r="G32" i="3" s="1"/>
  <c r="D33" i="3"/>
  <c r="D35" i="3"/>
  <c r="G35" i="3" s="1"/>
  <c r="D36" i="3"/>
  <c r="G36" i="3" s="1"/>
  <c r="D37" i="3"/>
  <c r="G37" i="3" s="1"/>
  <c r="D38" i="3"/>
  <c r="G38" i="3" s="1"/>
  <c r="D39" i="3"/>
  <c r="D40" i="3"/>
  <c r="G40" i="3" s="1"/>
  <c r="D41" i="3"/>
  <c r="G41" i="3" s="1"/>
  <c r="D42" i="3"/>
  <c r="G42" i="3" s="1"/>
  <c r="D43" i="3"/>
  <c r="G43" i="3" s="1"/>
  <c r="D45" i="3"/>
  <c r="D47" i="3"/>
  <c r="G47" i="3" s="1"/>
  <c r="D48" i="3"/>
  <c r="D49" i="3"/>
  <c r="G49" i="3" s="1"/>
  <c r="D50" i="3"/>
  <c r="G50" i="3" s="1"/>
  <c r="D51" i="3"/>
  <c r="D52" i="3"/>
  <c r="G52" i="3" s="1"/>
  <c r="D53" i="3"/>
  <c r="G53" i="3" s="1"/>
  <c r="D54" i="3"/>
  <c r="G54" i="3" s="1"/>
  <c r="D55" i="3"/>
  <c r="D56" i="3"/>
  <c r="D59" i="3"/>
  <c r="D61" i="3"/>
  <c r="D64" i="3"/>
  <c r="G64" i="3" s="1"/>
  <c r="D71" i="3"/>
  <c r="D72" i="3"/>
  <c r="D74" i="3"/>
  <c r="D75" i="3"/>
  <c r="D77" i="3"/>
  <c r="G77" i="3" s="1"/>
  <c r="D78" i="3"/>
  <c r="D79" i="3"/>
  <c r="D80" i="3"/>
  <c r="D81" i="3"/>
  <c r="D82" i="3"/>
  <c r="D83" i="3"/>
  <c r="G83" i="3" s="1"/>
  <c r="D85" i="3"/>
  <c r="D88" i="3"/>
  <c r="F50" i="2"/>
  <c r="E36" i="2"/>
  <c r="E9" i="2"/>
  <c r="E64" i="2"/>
  <c r="E89" i="3" l="1"/>
  <c r="H89" i="3" s="1"/>
  <c r="D59" i="2"/>
  <c r="D60" i="2"/>
  <c r="D61" i="2"/>
  <c r="D62" i="2"/>
  <c r="D63" i="2"/>
  <c r="D64" i="2"/>
  <c r="D58" i="2"/>
  <c r="D43" i="2"/>
  <c r="D36" i="2"/>
  <c r="D9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7" i="2"/>
  <c r="D38" i="2"/>
  <c r="D39" i="2"/>
  <c r="D40" i="2"/>
  <c r="D41" i="2"/>
  <c r="D42" i="2"/>
  <c r="D44" i="2"/>
  <c r="D45" i="2"/>
  <c r="D46" i="2"/>
  <c r="D47" i="2"/>
  <c r="D48" i="2"/>
  <c r="D49" i="2"/>
  <c r="D51" i="2"/>
  <c r="D52" i="2"/>
  <c r="D10" i="2"/>
  <c r="F13" i="6" l="1"/>
  <c r="E13" i="6"/>
  <c r="F12" i="6"/>
  <c r="E12" i="6"/>
  <c r="D11" i="6"/>
  <c r="B11" i="6"/>
  <c r="E11" i="6" l="1"/>
  <c r="F11" i="6"/>
  <c r="G457" i="5"/>
  <c r="E457" i="5"/>
  <c r="F456" i="5"/>
  <c r="F455" i="5"/>
  <c r="F454" i="5"/>
  <c r="F453" i="5"/>
  <c r="F452" i="5"/>
  <c r="F451" i="5"/>
  <c r="F398" i="5"/>
  <c r="F397" i="5"/>
  <c r="F396" i="5"/>
  <c r="H394" i="5"/>
  <c r="H393" i="5" s="1"/>
  <c r="I393" i="5" s="1"/>
  <c r="E394" i="5"/>
  <c r="F394" i="5" s="1"/>
  <c r="F392" i="5"/>
  <c r="F391" i="5"/>
  <c r="H390" i="5"/>
  <c r="E390" i="5"/>
  <c r="F390" i="5" s="1"/>
  <c r="F389" i="5"/>
  <c r="F388" i="5"/>
  <c r="H387" i="5"/>
  <c r="E387" i="5"/>
  <c r="F387" i="5" s="1"/>
  <c r="F386" i="5"/>
  <c r="F385" i="5"/>
  <c r="H384" i="5"/>
  <c r="H383" i="5" s="1"/>
  <c r="E384" i="5"/>
  <c r="F384" i="5" s="1"/>
  <c r="G382" i="5"/>
  <c r="F382" i="5"/>
  <c r="E381" i="5"/>
  <c r="E378" i="5" s="1"/>
  <c r="F378" i="5" s="1"/>
  <c r="F380" i="5"/>
  <c r="F379" i="5"/>
  <c r="G378" i="5"/>
  <c r="F377" i="5"/>
  <c r="F376" i="5"/>
  <c r="E375" i="5"/>
  <c r="E374" i="5" s="1"/>
  <c r="F374" i="5" s="1"/>
  <c r="F373" i="5"/>
  <c r="F372" i="5"/>
  <c r="E371" i="5"/>
  <c r="F371" i="5" s="1"/>
  <c r="F370" i="5"/>
  <c r="F369" i="5"/>
  <c r="E368" i="5"/>
  <c r="F368" i="5" s="1"/>
  <c r="F367" i="5"/>
  <c r="F366" i="5"/>
  <c r="E365" i="5"/>
  <c r="F361" i="5"/>
  <c r="F360" i="5"/>
  <c r="I358" i="5"/>
  <c r="G357" i="5"/>
  <c r="G356" i="5" s="1"/>
  <c r="F355" i="5"/>
  <c r="F354" i="5"/>
  <c r="I353" i="5"/>
  <c r="F353" i="5"/>
  <c r="G352" i="5"/>
  <c r="G351" i="5" s="1"/>
  <c r="I351" i="5" s="1"/>
  <c r="F352" i="5"/>
  <c r="F351" i="5"/>
  <c r="F350" i="5"/>
  <c r="F349" i="5"/>
  <c r="F348" i="5"/>
  <c r="F347" i="5"/>
  <c r="F346" i="5"/>
  <c r="F345" i="5"/>
  <c r="F344" i="5"/>
  <c r="H343" i="5"/>
  <c r="F343" i="5"/>
  <c r="F342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H327" i="5"/>
  <c r="H322" i="5" s="1"/>
  <c r="E327" i="5"/>
  <c r="F327" i="5" s="1"/>
  <c r="F326" i="5"/>
  <c r="F325" i="5"/>
  <c r="F324" i="5"/>
  <c r="F323" i="5"/>
  <c r="F322" i="5"/>
  <c r="F321" i="5"/>
  <c r="F320" i="5"/>
  <c r="F319" i="5"/>
  <c r="F318" i="5"/>
  <c r="G317" i="5"/>
  <c r="G316" i="5" s="1"/>
  <c r="F315" i="5"/>
  <c r="F314" i="5"/>
  <c r="F312" i="5"/>
  <c r="E311" i="5"/>
  <c r="E310" i="5" s="1"/>
  <c r="F307" i="5"/>
  <c r="F304" i="5"/>
  <c r="H303" i="5"/>
  <c r="H302" i="5" s="1"/>
  <c r="H301" i="5" s="1"/>
  <c r="H300" i="5" s="1"/>
  <c r="H297" i="5" s="1"/>
  <c r="E303" i="5"/>
  <c r="F303" i="5" s="1"/>
  <c r="F299" i="5"/>
  <c r="F298" i="5"/>
  <c r="F296" i="5"/>
  <c r="F295" i="5"/>
  <c r="H294" i="5"/>
  <c r="H293" i="5" s="1"/>
  <c r="F294" i="5"/>
  <c r="F293" i="5"/>
  <c r="G292" i="5"/>
  <c r="G291" i="5" s="1"/>
  <c r="F292" i="5"/>
  <c r="F291" i="5"/>
  <c r="F290" i="5"/>
  <c r="H289" i="5"/>
  <c r="H288" i="5" s="1"/>
  <c r="H287" i="5" s="1"/>
  <c r="H286" i="5" s="1"/>
  <c r="F289" i="5"/>
  <c r="F288" i="5"/>
  <c r="F287" i="5"/>
  <c r="F286" i="5"/>
  <c r="F285" i="5"/>
  <c r="H284" i="5"/>
  <c r="H283" i="5" s="1"/>
  <c r="H282" i="5" s="1"/>
  <c r="H281" i="5" s="1"/>
  <c r="F284" i="5"/>
  <c r="F283" i="5"/>
  <c r="F282" i="5"/>
  <c r="F281" i="5"/>
  <c r="F280" i="5"/>
  <c r="F279" i="5"/>
  <c r="F278" i="5"/>
  <c r="F277" i="5"/>
  <c r="F276" i="5"/>
  <c r="F275" i="5"/>
  <c r="E274" i="5"/>
  <c r="F274" i="5" s="1"/>
  <c r="F273" i="5"/>
  <c r="F272" i="5"/>
  <c r="F271" i="5"/>
  <c r="I270" i="5"/>
  <c r="F270" i="5"/>
  <c r="G269" i="5"/>
  <c r="I269" i="5" s="1"/>
  <c r="F269" i="5"/>
  <c r="F268" i="5"/>
  <c r="F267" i="5"/>
  <c r="F266" i="5"/>
  <c r="F265" i="5"/>
  <c r="I264" i="5"/>
  <c r="F264" i="5"/>
  <c r="F263" i="5"/>
  <c r="H262" i="5"/>
  <c r="E262" i="5"/>
  <c r="F262" i="5" s="1"/>
  <c r="F261" i="5"/>
  <c r="H260" i="5"/>
  <c r="E260" i="5"/>
  <c r="F260" i="5" s="1"/>
  <c r="G258" i="5"/>
  <c r="G257" i="5" s="1"/>
  <c r="F256" i="5"/>
  <c r="F255" i="5"/>
  <c r="F253" i="5"/>
  <c r="H252" i="5"/>
  <c r="H251" i="5" s="1"/>
  <c r="E252" i="5"/>
  <c r="F252" i="5" s="1"/>
  <c r="G250" i="5"/>
  <c r="G249" i="5" s="1"/>
  <c r="F248" i="5"/>
  <c r="F247" i="5"/>
  <c r="E246" i="5"/>
  <c r="F246" i="5" s="1"/>
  <c r="I245" i="5"/>
  <c r="G244" i="5"/>
  <c r="I244" i="5" s="1"/>
  <c r="F242" i="5"/>
  <c r="F241" i="5"/>
  <c r="F240" i="5"/>
  <c r="F239" i="5"/>
  <c r="F238" i="5"/>
  <c r="F237" i="5"/>
  <c r="F236" i="5"/>
  <c r="F235" i="5"/>
  <c r="F233" i="5"/>
  <c r="H232" i="5"/>
  <c r="H231" i="5" s="1"/>
  <c r="I231" i="5" s="1"/>
  <c r="F232" i="5"/>
  <c r="F231" i="5"/>
  <c r="G230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I218" i="5"/>
  <c r="F218" i="5"/>
  <c r="G217" i="5"/>
  <c r="I217" i="5" s="1"/>
  <c r="F217" i="5"/>
  <c r="F216" i="5"/>
  <c r="F215" i="5"/>
  <c r="F214" i="5"/>
  <c r="F213" i="5"/>
  <c r="I212" i="5"/>
  <c r="F212" i="5"/>
  <c r="G211" i="5"/>
  <c r="I211" i="5" s="1"/>
  <c r="F211" i="5"/>
  <c r="F210" i="5"/>
  <c r="F209" i="5"/>
  <c r="F208" i="5"/>
  <c r="E207" i="5"/>
  <c r="F207" i="5" s="1"/>
  <c r="I206" i="5"/>
  <c r="F206" i="5"/>
  <c r="G205" i="5"/>
  <c r="I205" i="5" s="1"/>
  <c r="E205" i="5"/>
  <c r="F205" i="5" s="1"/>
  <c r="F204" i="5"/>
  <c r="F203" i="5"/>
  <c r="I202" i="5"/>
  <c r="E202" i="5"/>
  <c r="F202" i="5" s="1"/>
  <c r="G201" i="5"/>
  <c r="I201" i="5" s="1"/>
  <c r="F199" i="5"/>
  <c r="F197" i="5"/>
  <c r="F196" i="5"/>
  <c r="H195" i="5"/>
  <c r="F195" i="5"/>
  <c r="F194" i="5"/>
  <c r="F193" i="5"/>
  <c r="F192" i="5"/>
  <c r="F191" i="5"/>
  <c r="F190" i="5"/>
  <c r="F189" i="5"/>
  <c r="F188" i="5"/>
  <c r="F187" i="5"/>
  <c r="E186" i="5"/>
  <c r="F185" i="5"/>
  <c r="F184" i="5"/>
  <c r="F183" i="5"/>
  <c r="F182" i="5"/>
  <c r="F181" i="5"/>
  <c r="F180" i="5"/>
  <c r="F179" i="5"/>
  <c r="F178" i="5"/>
  <c r="H177" i="5"/>
  <c r="E177" i="5"/>
  <c r="F177" i="5" s="1"/>
  <c r="G175" i="5"/>
  <c r="G174" i="5" s="1"/>
  <c r="F173" i="5"/>
  <c r="F171" i="5"/>
  <c r="H170" i="5"/>
  <c r="F170" i="5"/>
  <c r="F169" i="5"/>
  <c r="F168" i="5"/>
  <c r="H167" i="5"/>
  <c r="H166" i="5" s="1"/>
  <c r="I166" i="5" s="1"/>
  <c r="E167" i="5"/>
  <c r="E166" i="5" s="1"/>
  <c r="F166" i="5" s="1"/>
  <c r="F165" i="5"/>
  <c r="F164" i="5"/>
  <c r="F163" i="5"/>
  <c r="H162" i="5"/>
  <c r="E162" i="5"/>
  <c r="F162" i="5" s="1"/>
  <c r="F161" i="5"/>
  <c r="F160" i="5"/>
  <c r="H159" i="5"/>
  <c r="E159" i="5"/>
  <c r="F159" i="5" s="1"/>
  <c r="F158" i="5"/>
  <c r="F157" i="5"/>
  <c r="F156" i="5"/>
  <c r="F155" i="5"/>
  <c r="H154" i="5"/>
  <c r="E154" i="5"/>
  <c r="G152" i="5"/>
  <c r="G151" i="5" s="1"/>
  <c r="F150" i="5"/>
  <c r="F149" i="5"/>
  <c r="F148" i="5"/>
  <c r="F147" i="5"/>
  <c r="F146" i="5"/>
  <c r="F145" i="5"/>
  <c r="H144" i="5"/>
  <c r="E144" i="5"/>
  <c r="F143" i="5"/>
  <c r="F142" i="5"/>
  <c r="F141" i="5"/>
  <c r="F140" i="5"/>
  <c r="F139" i="5"/>
  <c r="F138" i="5"/>
  <c r="F137" i="5"/>
  <c r="F136" i="5"/>
  <c r="F135" i="5"/>
  <c r="F134" i="5"/>
  <c r="H133" i="5"/>
  <c r="E133" i="5"/>
  <c r="F133" i="5" s="1"/>
  <c r="G131" i="5"/>
  <c r="G130" i="5" s="1"/>
  <c r="F129" i="5"/>
  <c r="F128" i="5"/>
  <c r="F127" i="5"/>
  <c r="H126" i="5"/>
  <c r="H125" i="5" s="1"/>
  <c r="E126" i="5"/>
  <c r="F126" i="5" s="1"/>
  <c r="F124" i="5"/>
  <c r="F123" i="5"/>
  <c r="E122" i="5"/>
  <c r="F122" i="5" s="1"/>
  <c r="F121" i="5"/>
  <c r="E120" i="5"/>
  <c r="F118" i="5"/>
  <c r="E117" i="5"/>
  <c r="F117" i="5" s="1"/>
  <c r="F116" i="5"/>
  <c r="E115" i="5"/>
  <c r="F114" i="5"/>
  <c r="E113" i="5"/>
  <c r="F113" i="5" s="1"/>
  <c r="G111" i="5"/>
  <c r="F109" i="5"/>
  <c r="F108" i="5"/>
  <c r="F106" i="5"/>
  <c r="H105" i="5"/>
  <c r="E105" i="5"/>
  <c r="F105" i="5" s="1"/>
  <c r="F104" i="5"/>
  <c r="H103" i="5"/>
  <c r="E103" i="5"/>
  <c r="F103" i="5" s="1"/>
  <c r="G101" i="5"/>
  <c r="G100" i="5" s="1"/>
  <c r="F99" i="5"/>
  <c r="F98" i="5"/>
  <c r="G97" i="5"/>
  <c r="F96" i="5"/>
  <c r="H95" i="5"/>
  <c r="H94" i="5" s="1"/>
  <c r="H93" i="5" s="1"/>
  <c r="F95" i="5"/>
  <c r="F94" i="5"/>
  <c r="F93" i="5"/>
  <c r="F92" i="5"/>
  <c r="E91" i="5"/>
  <c r="F91" i="5" s="1"/>
  <c r="I90" i="5"/>
  <c r="F90" i="5"/>
  <c r="F89" i="5"/>
  <c r="F88" i="5"/>
  <c r="H87" i="5"/>
  <c r="E87" i="5"/>
  <c r="F86" i="5"/>
  <c r="F85" i="5"/>
  <c r="F84" i="5"/>
  <c r="H83" i="5"/>
  <c r="E83" i="5"/>
  <c r="F83" i="5" s="1"/>
  <c r="F81" i="5"/>
  <c r="F80" i="5"/>
  <c r="H79" i="5"/>
  <c r="E79" i="5"/>
  <c r="F79" i="5" s="1"/>
  <c r="F78" i="5"/>
  <c r="H77" i="5"/>
  <c r="E77" i="5"/>
  <c r="F77" i="5" s="1"/>
  <c r="F76" i="5"/>
  <c r="F75" i="5"/>
  <c r="F74" i="5"/>
  <c r="F73" i="5"/>
  <c r="H72" i="5"/>
  <c r="E72" i="5"/>
  <c r="F72" i="5" s="1"/>
  <c r="G70" i="5"/>
  <c r="G69" i="5" s="1"/>
  <c r="F68" i="5"/>
  <c r="F67" i="5"/>
  <c r="F66" i="5"/>
  <c r="E65" i="5"/>
  <c r="F65" i="5" s="1"/>
  <c r="F64" i="5"/>
  <c r="E63" i="5"/>
  <c r="F63" i="5" s="1"/>
  <c r="F62" i="5"/>
  <c r="F61" i="5"/>
  <c r="F60" i="5"/>
  <c r="F59" i="5"/>
  <c r="H58" i="5"/>
  <c r="E58" i="5"/>
  <c r="F58" i="5" s="1"/>
  <c r="F57" i="5"/>
  <c r="F56" i="5"/>
  <c r="H55" i="5"/>
  <c r="E55" i="5"/>
  <c r="F55" i="5" s="1"/>
  <c r="G53" i="5"/>
  <c r="G52" i="5" s="1"/>
  <c r="F51" i="5"/>
  <c r="F50" i="5"/>
  <c r="H49" i="5"/>
  <c r="H48" i="5" s="1"/>
  <c r="I48" i="5" s="1"/>
  <c r="E49" i="5"/>
  <c r="F49" i="5" s="1"/>
  <c r="F47" i="5"/>
  <c r="H46" i="5"/>
  <c r="E46" i="5"/>
  <c r="F46" i="5" s="1"/>
  <c r="F45" i="5"/>
  <c r="H44" i="5"/>
  <c r="H43" i="5" s="1"/>
  <c r="F44" i="5"/>
  <c r="F43" i="5"/>
  <c r="G42" i="5"/>
  <c r="G41" i="5" s="1"/>
  <c r="F40" i="5"/>
  <c r="F39" i="5"/>
  <c r="H38" i="5"/>
  <c r="H37" i="5" s="1"/>
  <c r="I37" i="5" s="1"/>
  <c r="E38" i="5"/>
  <c r="F38" i="5" s="1"/>
  <c r="F36" i="5"/>
  <c r="F35" i="5"/>
  <c r="F34" i="5"/>
  <c r="H33" i="5"/>
  <c r="E33" i="5"/>
  <c r="F33" i="5" s="1"/>
  <c r="F32" i="5"/>
  <c r="F31" i="5"/>
  <c r="F30" i="5"/>
  <c r="F29" i="5"/>
  <c r="F28" i="5"/>
  <c r="F27" i="5"/>
  <c r="H26" i="5"/>
  <c r="E26" i="5"/>
  <c r="F26" i="5" s="1"/>
  <c r="F25" i="5"/>
  <c r="F24" i="5"/>
  <c r="F23" i="5"/>
  <c r="F22" i="5"/>
  <c r="H21" i="5"/>
  <c r="E21" i="5"/>
  <c r="F21" i="5" s="1"/>
  <c r="F20" i="5"/>
  <c r="F19" i="5"/>
  <c r="F18" i="5"/>
  <c r="H17" i="5"/>
  <c r="E17" i="5"/>
  <c r="F17" i="5" s="1"/>
  <c r="G15" i="5"/>
  <c r="G14" i="5" s="1"/>
  <c r="F13" i="5"/>
  <c r="G12" i="5"/>
  <c r="G11" i="5"/>
  <c r="F11" i="5"/>
  <c r="G313" i="5" l="1"/>
  <c r="E393" i="5"/>
  <c r="F393" i="5" s="1"/>
  <c r="E102" i="5"/>
  <c r="E101" i="5" s="1"/>
  <c r="F101" i="5" s="1"/>
  <c r="E364" i="5"/>
  <c r="E363" i="5" s="1"/>
  <c r="F363" i="5" s="1"/>
  <c r="E259" i="5"/>
  <c r="F259" i="5" s="1"/>
  <c r="G200" i="5"/>
  <c r="I200" i="5" s="1"/>
  <c r="E42" i="5"/>
  <c r="E41" i="5" s="1"/>
  <c r="F41" i="5" s="1"/>
  <c r="E317" i="5"/>
  <c r="E316" i="5" s="1"/>
  <c r="F316" i="5" s="1"/>
  <c r="H16" i="5"/>
  <c r="H71" i="5"/>
  <c r="I71" i="5" s="1"/>
  <c r="H82" i="5"/>
  <c r="I82" i="5" s="1"/>
  <c r="F365" i="5"/>
  <c r="F375" i="5"/>
  <c r="E302" i="5"/>
  <c r="F302" i="5" s="1"/>
  <c r="E48" i="5"/>
  <c r="F48" i="5" s="1"/>
  <c r="H176" i="5"/>
  <c r="I176" i="5" s="1"/>
  <c r="E201" i="5"/>
  <c r="F201" i="5" s="1"/>
  <c r="H259" i="5"/>
  <c r="I259" i="5" s="1"/>
  <c r="H102" i="5"/>
  <c r="I102" i="5" s="1"/>
  <c r="E245" i="5"/>
  <c r="F245" i="5" s="1"/>
  <c r="H111" i="5"/>
  <c r="H110" i="5" s="1"/>
  <c r="I125" i="5"/>
  <c r="I322" i="5"/>
  <c r="H317" i="5"/>
  <c r="E125" i="5"/>
  <c r="F125" i="5" s="1"/>
  <c r="I352" i="5"/>
  <c r="E37" i="5"/>
  <c r="F37" i="5" s="1"/>
  <c r="F102" i="5"/>
  <c r="H54" i="5"/>
  <c r="I54" i="5" s="1"/>
  <c r="F167" i="5"/>
  <c r="E176" i="5"/>
  <c r="E175" i="5" s="1"/>
  <c r="F175" i="5" s="1"/>
  <c r="G210" i="5"/>
  <c r="I210" i="5" s="1"/>
  <c r="E258" i="5"/>
  <c r="E257" i="5" s="1"/>
  <c r="F257" i="5" s="1"/>
  <c r="E153" i="5"/>
  <c r="F153" i="5" s="1"/>
  <c r="H153" i="5"/>
  <c r="I153" i="5" s="1"/>
  <c r="G268" i="5"/>
  <c r="G254" i="5" s="1"/>
  <c r="F381" i="5"/>
  <c r="I293" i="5"/>
  <c r="H292" i="5"/>
  <c r="I383" i="5"/>
  <c r="H382" i="5"/>
  <c r="I251" i="5"/>
  <c r="H250" i="5"/>
  <c r="E71" i="5"/>
  <c r="F71" i="5" s="1"/>
  <c r="E132" i="5"/>
  <c r="E131" i="5" s="1"/>
  <c r="F154" i="5"/>
  <c r="F186" i="5"/>
  <c r="H230" i="5"/>
  <c r="E251" i="5"/>
  <c r="E250" i="5" s="1"/>
  <c r="E249" i="5" s="1"/>
  <c r="F249" i="5" s="1"/>
  <c r="F457" i="5"/>
  <c r="H132" i="5"/>
  <c r="I132" i="5" s="1"/>
  <c r="G243" i="5"/>
  <c r="I243" i="5" s="1"/>
  <c r="E383" i="5"/>
  <c r="F383" i="5" s="1"/>
  <c r="I43" i="5"/>
  <c r="H42" i="5"/>
  <c r="E16" i="5"/>
  <c r="E54" i="5"/>
  <c r="E112" i="5"/>
  <c r="F115" i="5"/>
  <c r="G110" i="5"/>
  <c r="E82" i="5"/>
  <c r="F82" i="5" s="1"/>
  <c r="F87" i="5"/>
  <c r="E119" i="5"/>
  <c r="F119" i="5" s="1"/>
  <c r="F120" i="5"/>
  <c r="F310" i="5"/>
  <c r="E309" i="5"/>
  <c r="F144" i="5"/>
  <c r="G216" i="5"/>
  <c r="I216" i="5" s="1"/>
  <c r="F251" i="5"/>
  <c r="F311" i="5"/>
  <c r="I357" i="5"/>
  <c r="E244" i="5" l="1"/>
  <c r="F244" i="5" s="1"/>
  <c r="E362" i="5"/>
  <c r="E359" i="5" s="1"/>
  <c r="F359" i="5" s="1"/>
  <c r="F364" i="5"/>
  <c r="F176" i="5"/>
  <c r="E313" i="5"/>
  <c r="F313" i="5" s="1"/>
  <c r="F42" i="5"/>
  <c r="F317" i="5"/>
  <c r="H175" i="5"/>
  <c r="I175" i="5" s="1"/>
  <c r="E100" i="5"/>
  <c r="F250" i="5"/>
  <c r="E301" i="5"/>
  <c r="E300" i="5" s="1"/>
  <c r="F258" i="5"/>
  <c r="E254" i="5"/>
  <c r="F254" i="5" s="1"/>
  <c r="H53" i="5"/>
  <c r="I53" i="5" s="1"/>
  <c r="E174" i="5"/>
  <c r="F174" i="5" s="1"/>
  <c r="H101" i="5"/>
  <c r="I110" i="5"/>
  <c r="H70" i="5"/>
  <c r="I70" i="5" s="1"/>
  <c r="E243" i="5"/>
  <c r="F243" i="5" s="1"/>
  <c r="H258" i="5"/>
  <c r="I258" i="5" s="1"/>
  <c r="I111" i="5"/>
  <c r="E152" i="5"/>
  <c r="F152" i="5" s="1"/>
  <c r="E200" i="5"/>
  <c r="F200" i="5" s="1"/>
  <c r="H152" i="5"/>
  <c r="I152" i="5" s="1"/>
  <c r="H316" i="5"/>
  <c r="I317" i="5"/>
  <c r="H151" i="5"/>
  <c r="I151" i="5" s="1"/>
  <c r="I230" i="5"/>
  <c r="H229" i="5"/>
  <c r="I229" i="5" s="1"/>
  <c r="F132" i="5"/>
  <c r="H15" i="5"/>
  <c r="I16" i="5"/>
  <c r="I382" i="5"/>
  <c r="H381" i="5"/>
  <c r="H131" i="5"/>
  <c r="I131" i="5" s="1"/>
  <c r="H174" i="5"/>
  <c r="I174" i="5" s="1"/>
  <c r="I292" i="5"/>
  <c r="H291" i="5"/>
  <c r="H249" i="5"/>
  <c r="I249" i="5" s="1"/>
  <c r="I250" i="5"/>
  <c r="F131" i="5"/>
  <c r="E130" i="5"/>
  <c r="F130" i="5" s="1"/>
  <c r="F301" i="5"/>
  <c r="E308" i="5"/>
  <c r="F309" i="5"/>
  <c r="E111" i="5"/>
  <c r="F112" i="5"/>
  <c r="I42" i="5"/>
  <c r="H41" i="5"/>
  <c r="F16" i="5"/>
  <c r="E15" i="5"/>
  <c r="H52" i="5"/>
  <c r="I52" i="5" s="1"/>
  <c r="G107" i="5"/>
  <c r="G10" i="5" s="1"/>
  <c r="I10" i="5" s="1"/>
  <c r="F54" i="5"/>
  <c r="E53" i="5"/>
  <c r="E70" i="5"/>
  <c r="F362" i="5"/>
  <c r="F100" i="5" l="1"/>
  <c r="E97" i="5"/>
  <c r="F97" i="5" s="1"/>
  <c r="H257" i="5"/>
  <c r="I257" i="5" s="1"/>
  <c r="E151" i="5"/>
  <c r="F151" i="5" s="1"/>
  <c r="H69" i="5"/>
  <c r="I69" i="5" s="1"/>
  <c r="I101" i="5"/>
  <c r="H100" i="5"/>
  <c r="H130" i="5"/>
  <c r="I130" i="5" s="1"/>
  <c r="I316" i="5"/>
  <c r="H313" i="5"/>
  <c r="I313" i="5" s="1"/>
  <c r="H378" i="5"/>
  <c r="I378" i="5" s="1"/>
  <c r="I381" i="5"/>
  <c r="H14" i="5"/>
  <c r="I14" i="5" s="1"/>
  <c r="I15" i="5"/>
  <c r="I291" i="5"/>
  <c r="I41" i="5"/>
  <c r="F308" i="5"/>
  <c r="E306" i="5"/>
  <c r="F306" i="5" s="1"/>
  <c r="F70" i="5"/>
  <c r="E69" i="5"/>
  <c r="F69" i="5" s="1"/>
  <c r="E14" i="5"/>
  <c r="F15" i="5"/>
  <c r="F300" i="5"/>
  <c r="E297" i="5"/>
  <c r="F297" i="5" s="1"/>
  <c r="E52" i="5"/>
  <c r="F52" i="5" s="1"/>
  <c r="F53" i="5"/>
  <c r="F111" i="5"/>
  <c r="E110" i="5"/>
  <c r="H254" i="5" l="1"/>
  <c r="I254" i="5" s="1"/>
  <c r="H107" i="5"/>
  <c r="I107" i="5" s="1"/>
  <c r="I100" i="5"/>
  <c r="H97" i="5"/>
  <c r="I97" i="5" s="1"/>
  <c r="H12" i="5"/>
  <c r="F110" i="5"/>
  <c r="E107" i="5"/>
  <c r="F107" i="5" s="1"/>
  <c r="E12" i="5"/>
  <c r="F12" i="5" s="1"/>
  <c r="F14" i="5"/>
  <c r="H11" i="5" l="1"/>
  <c r="I11" i="5" s="1"/>
  <c r="I12" i="5"/>
  <c r="C31" i="1" l="1"/>
  <c r="C11" i="3" l="1"/>
  <c r="D11" i="3" s="1"/>
  <c r="G11" i="3" s="1"/>
  <c r="C70" i="3"/>
  <c r="D70" i="3" s="1"/>
  <c r="C24" i="2"/>
  <c r="C100" i="3" l="1"/>
  <c r="C87" i="3"/>
  <c r="C84" i="3"/>
  <c r="D84" i="3" s="1"/>
  <c r="C76" i="3"/>
  <c r="D76" i="3" s="1"/>
  <c r="G76" i="3" s="1"/>
  <c r="C69" i="3"/>
  <c r="D69" i="3" s="1"/>
  <c r="C63" i="3"/>
  <c r="C60" i="3"/>
  <c r="D60" i="3" s="1"/>
  <c r="C58" i="3"/>
  <c r="D58" i="3" s="1"/>
  <c r="C46" i="3"/>
  <c r="D46" i="3" s="1"/>
  <c r="G46" i="3" s="1"/>
  <c r="C44" i="3"/>
  <c r="D44" i="3" s="1"/>
  <c r="C34" i="3"/>
  <c r="D34" i="3" s="1"/>
  <c r="G34" i="3" s="1"/>
  <c r="C27" i="3"/>
  <c r="D27" i="3" s="1"/>
  <c r="C22" i="3"/>
  <c r="D22" i="3" s="1"/>
  <c r="G22" i="3" s="1"/>
  <c r="C17" i="3"/>
  <c r="D17" i="3" s="1"/>
  <c r="G17" i="3" s="1"/>
  <c r="C15" i="3"/>
  <c r="D15" i="3" s="1"/>
  <c r="G15" i="3" s="1"/>
  <c r="C64" i="2"/>
  <c r="C44" i="2"/>
  <c r="C39" i="2"/>
  <c r="C37" i="2"/>
  <c r="C33" i="2"/>
  <c r="C27" i="2"/>
  <c r="C21" i="2"/>
  <c r="C19" i="2"/>
  <c r="C16" i="2"/>
  <c r="C11" i="2"/>
  <c r="D41" i="1"/>
  <c r="C41" i="1"/>
  <c r="B41" i="1"/>
  <c r="D38" i="1"/>
  <c r="C38" i="1"/>
  <c r="B38" i="1"/>
  <c r="D37" i="1"/>
  <c r="C37" i="1"/>
  <c r="B37" i="1"/>
  <c r="B31" i="1"/>
  <c r="E27" i="1"/>
  <c r="D24" i="1"/>
  <c r="C24" i="1"/>
  <c r="B24" i="1"/>
  <c r="D15" i="1"/>
  <c r="C15" i="1"/>
  <c r="C40" i="1" s="1"/>
  <c r="C42" i="1" s="1"/>
  <c r="B15" i="1"/>
  <c r="B40" i="1" s="1"/>
  <c r="E14" i="1"/>
  <c r="E13" i="1"/>
  <c r="D36" i="1"/>
  <c r="C36" i="1"/>
  <c r="E11" i="1"/>
  <c r="E10" i="1"/>
  <c r="C62" i="3" l="1"/>
  <c r="D62" i="3" s="1"/>
  <c r="G62" i="3" s="1"/>
  <c r="D63" i="3"/>
  <c r="G63" i="3" s="1"/>
  <c r="C86" i="3"/>
  <c r="D86" i="3" s="1"/>
  <c r="D87" i="3"/>
  <c r="C57" i="3"/>
  <c r="D57" i="3" s="1"/>
  <c r="C10" i="3"/>
  <c r="D10" i="3" s="1"/>
  <c r="G10" i="3" s="1"/>
  <c r="C18" i="2"/>
  <c r="C26" i="2"/>
  <c r="C21" i="3"/>
  <c r="D21" i="3" s="1"/>
  <c r="G21" i="3" s="1"/>
  <c r="C39" i="1"/>
  <c r="C73" i="3"/>
  <c r="D73" i="3" s="1"/>
  <c r="G73" i="3" s="1"/>
  <c r="B42" i="1"/>
  <c r="E16" i="1"/>
  <c r="C36" i="2"/>
  <c r="C32" i="2"/>
  <c r="E37" i="1"/>
  <c r="C43" i="2"/>
  <c r="E31" i="1"/>
  <c r="D40" i="1"/>
  <c r="E15" i="1"/>
  <c r="B36" i="1"/>
  <c r="B39" i="1" s="1"/>
  <c r="E12" i="1"/>
  <c r="C68" i="3" l="1"/>
  <c r="D68" i="3" s="1"/>
  <c r="G68" i="3" s="1"/>
  <c r="E39" i="1"/>
  <c r="E36" i="1"/>
  <c r="E40" i="1"/>
  <c r="D42" i="1"/>
  <c r="E28" i="1"/>
  <c r="C89" i="3" l="1"/>
  <c r="D89" i="3" s="1"/>
  <c r="G89" i="3" s="1"/>
  <c r="E42" i="1"/>
  <c r="C23" i="2" l="1"/>
</calcChain>
</file>

<file path=xl/sharedStrings.xml><?xml version="1.0" encoding="utf-8"?>
<sst xmlns="http://schemas.openxmlformats.org/spreadsheetml/2006/main" count="857" uniqueCount="477">
  <si>
    <t>Indeks</t>
  </si>
  <si>
    <t>SAŽETAK</t>
  </si>
  <si>
    <t>A. RAČUN PRIHODA I RASHODA</t>
  </si>
  <si>
    <t>OPIS</t>
  </si>
  <si>
    <t>6=5/2*100</t>
  </si>
  <si>
    <t>7=5/4*100</t>
  </si>
  <si>
    <t>6 PRIHODI POSLOVANJA</t>
  </si>
  <si>
    <t>7 PRIHODI OD PRODAJE NEFINANCIJSKE IMOVINE</t>
  </si>
  <si>
    <t>UKUPNO PRIHODI</t>
  </si>
  <si>
    <t>3 RASHODI POSLOVANJA</t>
  </si>
  <si>
    <t>4 RASHODI ZA NABAVU NEFINANCIJSKE IMOVINE</t>
  </si>
  <si>
    <t>UKUPNO RASHODI</t>
  </si>
  <si>
    <t>Razlika</t>
  </si>
  <si>
    <t>B. RAČUN FINANCIRANJA</t>
  </si>
  <si>
    <t>8 PRIMICI OD FINANCIJSKE IMOVINE I ZADUŽIVANJA</t>
  </si>
  <si>
    <t>5 IZDACI ZA FINANCIJSKU IMOVINU I OTPLATE ZAJMOVA</t>
  </si>
  <si>
    <t>NETO FINANCIRANJE</t>
  </si>
  <si>
    <t>C. RASPOLOŽIVA SREDSTVA IZ PRETHODNE GODINE</t>
  </si>
  <si>
    <t>VIŠAK / MANJAK IZ PRETHODNE GODINE KOJI ĆE SE POKRITI U TEKUĆOJ GODINI</t>
  </si>
  <si>
    <t>VIŠAK / MANJAK + RASPOLOŽIVA SREDSTVA IZ PRETHODNIH GODINA + NETO FINANCIRANJE</t>
  </si>
  <si>
    <t>D. INFORMACIJA O UKUPNOM VIŠKU/MANJKU DONESENOM IZ PRETHODNE GODINE</t>
  </si>
  <si>
    <t>UKUPAN DONOS VIŠKA / MANJKA IZ PRETHODNE GODINE</t>
  </si>
  <si>
    <t>REKAPITULACIJA</t>
  </si>
  <si>
    <t>UKUPNI PRIHODI</t>
  </si>
  <si>
    <t>VIŠAK PRETHODNIH GODINA</t>
  </si>
  <si>
    <t>PRIMICI OD FINANCIJSKE IMOVINE I ZADUŽIVANJA</t>
  </si>
  <si>
    <t>UKUPNO RASPOLOŽIVA SREDSTVA</t>
  </si>
  <si>
    <t>UKUPNI RASHODI</t>
  </si>
  <si>
    <t>IZDACI ZA FINANCIJSKU IMOVINU I OTPLATU ZAJMOVA</t>
  </si>
  <si>
    <t>UKUPNO RASPOREĐENA SREDSTVA</t>
  </si>
  <si>
    <t xml:space="preserve">Račun prihoda/
primitka </t>
  </si>
  <si>
    <t>Naziv računa</t>
  </si>
  <si>
    <t>7=5/3*100</t>
  </si>
  <si>
    <t>Prihodi poslovanja</t>
  </si>
  <si>
    <t>Pomoći iz inozemstva i od subjekata unutar općeg proračuna</t>
  </si>
  <si>
    <t>Pomoći od izvanproračunskih korisnika</t>
  </si>
  <si>
    <t>Tekuće 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</si>
  <si>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</si>
  <si>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</si>
  <si>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</si>
  <si>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 xml:space="preserve">Pomoći temeljem prijenosa EU sredstava </t>
  </si>
  <si>
    <t>Tekuće pomoćći temeljem prijenosa EU sredstava</t>
  </si>
  <si>
    <t>Prihodi od imovine</t>
  </si>
  <si>
    <t>Prihodi od financijske imovine - kamate a vista</t>
  </si>
  <si>
    <t>Kamate na oročena sredstva</t>
  </si>
  <si>
    <t>Prihodi od nefinancijske imovine - najam</t>
  </si>
  <si>
    <t>Prihodi od zakupa i iznajmljivanja imovine</t>
  </si>
  <si>
    <t>Prihodi od administrativnih pristojbi i po posebnim propisima</t>
  </si>
  <si>
    <t>Prihodi po posebnim propisima</t>
  </si>
  <si>
    <t>Sufinanciranje cijene usluge, participacije i slično</t>
  </si>
  <si>
    <t>Prihodi od prodaje proizvoda i robe te pruženih usluga i prihodi od donacija</t>
  </si>
  <si>
    <t>Prihodi od prodaje robe i pruženih usluga</t>
  </si>
  <si>
    <t>Prihodi od pruženih usluga - najam</t>
  </si>
  <si>
    <t>Donacije od pravnih i fizičkih osoba izvan općeg proračuna</t>
  </si>
  <si>
    <t>Tekuće donacije  od pravnih i fizičkih osoba izvan općeg proračuna</t>
  </si>
  <si>
    <t>Kapitalne donacije od pravnih i fizičkih osoba izvan općeg proračuna</t>
  </si>
  <si>
    <t>Prihodi iz nadležnog proračuna i od HZZO-a temeljem ugovornih obveza</t>
  </si>
  <si>
    <t>Prihodi iz proračuna za financiranje redovne djelatnosti</t>
  </si>
  <si>
    <t>Prihodi iz nadležnog proračuna za financiranje rashoda poslovanja</t>
  </si>
  <si>
    <t>Prihodi iz nadležnog proračuna za financiranje rashoda za nabavu nefinancijske imovine</t>
  </si>
  <si>
    <t>Prihodi od prodaje nefinancijske imovine</t>
  </si>
  <si>
    <t>Prihodi od prodaje neproizvedene dugotrajne imovine</t>
  </si>
  <si>
    <t>Prihodi od prodaje materijalne imovine-prirodnih bogatstava</t>
  </si>
  <si>
    <t>Prihodi od prodaje proizvedene dugotrajne imovine</t>
  </si>
  <si>
    <t>Prihodi od prodaje građevinskih objekata</t>
  </si>
  <si>
    <t>Prihodi od prodaje postrojenja i opreme</t>
  </si>
  <si>
    <t>Prihodi od prodaje prijevoznih sredstava</t>
  </si>
  <si>
    <t>Primici od financijske imovine i zaduživanja</t>
  </si>
  <si>
    <t>Primljeni povrati glavnica danih zajmova i depozita</t>
  </si>
  <si>
    <t>Primici od povrata depozita i jamčevnih pologa</t>
  </si>
  <si>
    <t>Primici od prodaje dionica i udjela u glavnici</t>
  </si>
  <si>
    <t>Primici od prodaje dionica i udjela u glavnici trg.druš.u js</t>
  </si>
  <si>
    <t>Primici od zaduživanja</t>
  </si>
  <si>
    <t>Primlj.krediti i zajmovi  od kredit.i ost.financ.inst.izv.js</t>
  </si>
  <si>
    <t xml:space="preserve">UKUPNO PRIHODI </t>
  </si>
  <si>
    <t xml:space="preserve">PRIHODI PO IZVORIMA FINANCIRANJA </t>
  </si>
  <si>
    <t>Izvor financiranja</t>
  </si>
  <si>
    <t>Naziv izvora financiranja</t>
  </si>
  <si>
    <t>Opći prihodi i primici</t>
  </si>
  <si>
    <t>Vlastiti prihodi</t>
  </si>
  <si>
    <t xml:space="preserve">Prihodi za posebne namjene </t>
  </si>
  <si>
    <t>Pomoći korisnika</t>
  </si>
  <si>
    <t xml:space="preserve">6. </t>
  </si>
  <si>
    <t>Donacije</t>
  </si>
  <si>
    <t>7.</t>
  </si>
  <si>
    <t>Prihodi od prodaje nefinancijske imovine i nak.</t>
  </si>
  <si>
    <t xml:space="preserve">Sveukupno </t>
  </si>
  <si>
    <t>Račun rashoda/
izdatka</t>
  </si>
  <si>
    <t>Rashori poslovanja</t>
  </si>
  <si>
    <t>Rashodi za zaposlene</t>
  </si>
  <si>
    <t>Plaće</t>
  </si>
  <si>
    <t>Plaće za redovan rad</t>
  </si>
  <si>
    <t>Plaće za prekovremeni rad</t>
  </si>
  <si>
    <t>Plaće za posebne uvjete rada</t>
  </si>
  <si>
    <t xml:space="preserve">Ostali rashodi za zaposlene </t>
  </si>
  <si>
    <t>3121</t>
  </si>
  <si>
    <t>Doprinosi na plaće</t>
  </si>
  <si>
    <t>Doprinosi za mirovinsko osiguranje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</si>
  <si>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</si>
  <si>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</si>
  <si>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</si>
  <si>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</si>
  <si>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3211</t>
  </si>
  <si>
    <t>Službena putovanja</t>
  </si>
  <si>
    <t>3212</t>
  </si>
  <si>
    <t>Naknade za prijevoz, za rad na terenu i odvojeni život</t>
  </si>
  <si>
    <t>Stručno usavršavanje</t>
  </si>
  <si>
    <t>Ostale naknade troškova zaposlenima</t>
  </si>
  <si>
    <t>Rashodi za materijal i energiju</t>
  </si>
  <si>
    <t>3221</t>
  </si>
  <si>
    <t>Uredski materijal i ostali materijalni rashodi</t>
  </si>
  <si>
    <t>Materijal i sirovine</t>
  </si>
  <si>
    <t>3223</t>
  </si>
  <si>
    <t>Energija</t>
  </si>
  <si>
    <t>3224</t>
  </si>
  <si>
    <t>Materijal i dijelovi za tekuće i investicijsko održavanje</t>
  </si>
  <si>
    <t>Sitni inventar i auto gume</t>
  </si>
  <si>
    <t>Službena,radna i zaštitna odjeća i obuća</t>
  </si>
  <si>
    <t>Rashodi za usluge</t>
  </si>
  <si>
    <t>3231</t>
  </si>
  <si>
    <t>Usluge telefona, pošte i prijevoza</t>
  </si>
  <si>
    <t>3232</t>
  </si>
  <si>
    <t>Usluge tekućeg i investicijskog održavanja</t>
  </si>
  <si>
    <t>Tisak</t>
  </si>
  <si>
    <t>3234</t>
  </si>
  <si>
    <t>Komunalne usluge</t>
  </si>
  <si>
    <t>Zakupnine i najamnine</t>
  </si>
  <si>
    <t>Zdravstvene i veterinarske usluge</t>
  </si>
  <si>
    <t>Intelektualne i osobne usluge</t>
  </si>
  <si>
    <t>3238</t>
  </si>
  <si>
    <t>Računalne usluge</t>
  </si>
  <si>
    <t>3239</t>
  </si>
  <si>
    <t>Ostale usluge</t>
  </si>
  <si>
    <t xml:space="preserve">Naknade troškova osobama izvan radnog odnosa </t>
  </si>
  <si>
    <t>Ostali nespomenuti rashodi poslovanja</t>
  </si>
  <si>
    <t>Premija osiguranja</t>
  </si>
  <si>
    <t>3293</t>
  </si>
  <si>
    <t>Reprezentacija</t>
  </si>
  <si>
    <t>Članarine i norme</t>
  </si>
  <si>
    <t>Pristojbe i naknade</t>
  </si>
  <si>
    <t>Troškovi sudskih postupaka</t>
  </si>
  <si>
    <t>3299</t>
  </si>
  <si>
    <t>Financijski rashodi</t>
  </si>
  <si>
    <t>Ostali financijski rashodi</t>
  </si>
  <si>
    <t>3431</t>
  </si>
  <si>
    <t>Bankarske usluge i usluge platnog prometa</t>
  </si>
  <si>
    <t>Zatezne kamate</t>
  </si>
  <si>
    <t>Tekuće pomoći proračunskim korisnicima dr. proračuna</t>
  </si>
  <si>
    <t>Tekući prijenosi između između prorač.korisnika istog proračuna</t>
  </si>
  <si>
    <t>Ostale naknade građanima i kućanstvima iz proračuna</t>
  </si>
  <si>
    <t>Rashodi za nabavu nefinancijske imovine</t>
  </si>
  <si>
    <t>Rashodi za nabavu neproizvedene dugotrajne imovine</t>
  </si>
  <si>
    <t>Licence</t>
  </si>
  <si>
    <t>Rashodi za nabavu proizvedene dugotrajne imovine</t>
  </si>
  <si>
    <t>Građevinski objekti</t>
  </si>
  <si>
    <t>Poslovni objekti</t>
  </si>
  <si>
    <t>Postrojenja i oprema</t>
  </si>
  <si>
    <t>4221</t>
  </si>
  <si>
    <t>Uredska oprema i namještaj</t>
  </si>
  <si>
    <t>Komunikacijska oprema</t>
  </si>
  <si>
    <t>Oprema za održavanje i zaštitu</t>
  </si>
  <si>
    <t>Medicinska i laboratorijska oprema</t>
  </si>
  <si>
    <t>Mjerni i kontrolni uređaji</t>
  </si>
  <si>
    <t>Sportska i glazbena oprema</t>
  </si>
  <si>
    <t>Uređaji,strojevi i oprema za ostale namjene</t>
  </si>
  <si>
    <t>Knjige, umjetnička djela i ostalie izložb.vrijednosti</t>
  </si>
  <si>
    <t>Knjige</t>
  </si>
  <si>
    <t>Izdaci za financijsku imovinu i otplate zajmova</t>
  </si>
  <si>
    <t>Izdaci za otplate glavnica primljenih kredita i zajmova</t>
  </si>
  <si>
    <t>Otplate gl.primlj.kred.i zajm.od kred.i ost.fin.inst.izv.js</t>
  </si>
  <si>
    <t xml:space="preserve">RASHODI PO IZVORIMA FINANCIRANJA </t>
  </si>
  <si>
    <t>Pomoći</t>
  </si>
  <si>
    <t>POZICIJA</t>
  </si>
  <si>
    <t>RAČUN</t>
  </si>
  <si>
    <t>IF</t>
  </si>
  <si>
    <t>Indeksi</t>
  </si>
  <si>
    <t>OSNOVNOŠKOLSKE USTANOVE</t>
  </si>
  <si>
    <t>O.Š. Vladimira Nazora, Potpićan</t>
  </si>
  <si>
    <t>Redovna djelatnost osnovnih škola - minimalni standard</t>
  </si>
  <si>
    <t>Funkcija 0912</t>
  </si>
  <si>
    <t>A210101</t>
  </si>
  <si>
    <t>Materijalni rashodi OŠ po kriterijima</t>
  </si>
  <si>
    <t>RASHODI POSLOVANJA</t>
  </si>
  <si>
    <t>MATERIJALNI RASHODI</t>
  </si>
  <si>
    <t>NAKNADE TROŠKOVA ZAPOSLENIMA</t>
  </si>
  <si>
    <t>SLUŽBENA PUTOVANJA</t>
  </si>
  <si>
    <t>STRUČNO USAVRŠAVANJE ZAPOSLENIKA</t>
  </si>
  <si>
    <t>OSTALE NAKNADE TROŠKOVA ZAPOSLENIMA</t>
  </si>
  <si>
    <t>RASHODI ZA MATERIJAL I ENERG.</t>
  </si>
  <si>
    <t>UREDSKI MATERIJAL I OSTALI MATERIJALNI RASHODI</t>
  </si>
  <si>
    <t>MAT.I DIJELOVI ZA TEKUĆE I INVEST.ODRŽAVANJE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</si>
  <si>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</si>
  <si>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</si>
  <si>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</si>
  <si>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</si>
  <si>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</si>
  <si>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KOMUNALNE USLUGE</t>
  </si>
  <si>
    <t>INTELEKTUALNE I OSOBNE  USLUGE</t>
  </si>
  <si>
    <t>RAČUNALNE USLUGE</t>
  </si>
  <si>
    <t>OSTALE USLUGE</t>
  </si>
  <si>
    <t>OST.NESPOM.RASHODI POSLOVANJA</t>
  </si>
  <si>
    <t>ČLANARINE</t>
  </si>
  <si>
    <t>213347.01</t>
  </si>
  <si>
    <t>PRISTOJBE I NAKNADE</t>
  </si>
  <si>
    <t>213347.02</t>
  </si>
  <si>
    <t>OSTALI NESPOMENUTI RASHODI POSLOVANJA</t>
  </si>
  <si>
    <t>FINANCIJSKI RASHODI</t>
  </si>
  <si>
    <t>OSTALI FINANCIJSKI RASHODI</t>
  </si>
  <si>
    <t>BANKARSKE USLUGE I USLUGE PLATNOG PROMETA</t>
  </si>
  <si>
    <t>A210102</t>
  </si>
  <si>
    <t>Materijalni rashodi OŠ po stvarnom trošku</t>
  </si>
  <si>
    <t>ENERGIJA</t>
  </si>
  <si>
    <t>ZDRAVSTVENE I VETERINARSKE USLUGE</t>
  </si>
  <si>
    <t>NAKN.GRAĐ.,KUĆANSTVIMA NA TEMELJ.OSIGURANJA I DR.NAKNADE</t>
  </si>
  <si>
    <t>OSTALE NAKNADE GRAĐANIMA I KUČANSTVIMA IZ PRORAČUNA</t>
  </si>
  <si>
    <t>NAKNADE GRAĐANIMA I KUĆANSTVIMA U NARAVI</t>
  </si>
  <si>
    <t>A210103</t>
  </si>
  <si>
    <t>Materijalni rashodi OŠ po stvarnom trošku-drugi izvori</t>
  </si>
  <si>
    <t>ČLANARINE I NORME</t>
  </si>
  <si>
    <t>A210104</t>
  </si>
  <si>
    <t>Plaće i drugi rashodi za zaposlene osnovnih škola</t>
  </si>
  <si>
    <t>RASHODI ZA ZAPOSLENE</t>
  </si>
  <si>
    <t>PLAĆE (BRUTO)</t>
  </si>
  <si>
    <t>PLAĆE ZA REDOVAN RAD</t>
  </si>
  <si>
    <t>213359.01</t>
  </si>
  <si>
    <t>PLAĆE ZA REDOVAN RAD PO SUDSKIM PRESUDAMA</t>
  </si>
  <si>
    <t>DK-PLAĆE ZA POSEBNE UVJETE RADA</t>
  </si>
  <si>
    <t>OSTALI RASHODI ZA ZAPOSLENE</t>
  </si>
  <si>
    <t>DOPRINOSI NA PLAĆE</t>
  </si>
  <si>
    <t>DOPRINOSI ZA OBVEZNO ZDRAVSTVENO OSIGURANJE</t>
  </si>
  <si>
    <t>213362.01</t>
  </si>
  <si>
    <t>DOPRINOSI ZA OBVEZNO OSIGURANJE U SLUČAJU NEZAPOSLENOSTI</t>
  </si>
  <si>
    <t>NAKNADE ZA PRIJEVOZ, ZA RAD NA TERENU I ODVOJENI ŽIVOT</t>
  </si>
  <si>
    <t>213364.01</t>
  </si>
  <si>
    <t>TROŠKOVI SUDSKIH POSTUPAKA</t>
  </si>
  <si>
    <t>213364.02</t>
  </si>
  <si>
    <t>ZATEZNE KAMATE</t>
  </si>
  <si>
    <t>Redovna djelatnost osnovnih škola - iznad standarda</t>
  </si>
  <si>
    <t>A210201</t>
  </si>
  <si>
    <t>Materijalni rashodi OŠ po stvarnom trošku iznad standarda</t>
  </si>
  <si>
    <t>PREMIJE OSIGURANJA</t>
  </si>
  <si>
    <t>Programi obrazovanja iznad standarda</t>
  </si>
  <si>
    <t>Funkcija 0950</t>
  </si>
  <si>
    <t>A230102</t>
  </si>
  <si>
    <t>Županijska natjecanja</t>
  </si>
  <si>
    <t>A230106</t>
  </si>
  <si>
    <t>Školska kuhinja</t>
  </si>
  <si>
    <t>MATERIJAL I SIROVINE</t>
  </si>
  <si>
    <t>213376.01</t>
  </si>
  <si>
    <t>SITNI INVENTAR</t>
  </si>
  <si>
    <t>A230107</t>
  </si>
  <si>
    <t>Produženi boravak</t>
  </si>
  <si>
    <t>PLAĆE ZA REDOVAN RAD-SREDSTVA O.KRŠAN</t>
  </si>
  <si>
    <t>PLAĆE ZA REDOVAN RAD-SREDSTVA O.PIĆAN</t>
  </si>
  <si>
    <t>A230115</t>
  </si>
  <si>
    <t>Ostali programi i projekti</t>
  </si>
  <si>
    <t>213399.01</t>
  </si>
  <si>
    <t>ZAKUPNINE I NAJAMNINE</t>
  </si>
  <si>
    <t>213405.01</t>
  </si>
  <si>
    <t>A230116</t>
  </si>
  <si>
    <t>Školski list, časopisi i knjige</t>
  </si>
  <si>
    <t>ČASOPISI I KNJIGE RADNE</t>
  </si>
  <si>
    <t>RASHODI ZA NABAVU NEFINANCIJSKE IMOVINE</t>
  </si>
  <si>
    <t>RASHODI ZA NABAVU PROIZVEDENE DUGOTRAJNE IMOVINE</t>
  </si>
  <si>
    <t>KNJIGE,UMJ.DJELA I OST.IZLOŽB.VRIJEDN.</t>
  </si>
  <si>
    <t>KNJIGE</t>
  </si>
  <si>
    <t>A230140</t>
  </si>
  <si>
    <t>Sufinanciranje redovne djelatnosti</t>
  </si>
  <si>
    <t>A230147</t>
  </si>
  <si>
    <t>Volontarijat</t>
  </si>
  <si>
    <t>NAKNADE TROŠKOVA OSOBAMA IZVAN RADNOG ODNOSA</t>
  </si>
  <si>
    <t>A230171</t>
  </si>
  <si>
    <t>Školska sportska društva</t>
  </si>
  <si>
    <t>A230184</t>
  </si>
  <si>
    <t>Zavičajna nastava</t>
  </si>
  <si>
    <t>POSTROJENJE I OPREMA</t>
  </si>
  <si>
    <t>UREĐAJI,STROJEVI I OPREMA ZA OSTALE NAMJENE</t>
  </si>
  <si>
    <t>A230199</t>
  </si>
  <si>
    <t>Školska shema</t>
  </si>
  <si>
    <t>Funkcija 0960</t>
  </si>
  <si>
    <t>A230202</t>
  </si>
  <si>
    <t>Građanski odgoj</t>
  </si>
  <si>
    <t>A230203</t>
  </si>
  <si>
    <t>Medni dani</t>
  </si>
  <si>
    <t>Funkcija 0721</t>
  </si>
  <si>
    <t>A230205</t>
  </si>
  <si>
    <t>Sredstva zaštite protiv COVID-19</t>
  </si>
  <si>
    <t>213421.00.01</t>
  </si>
  <si>
    <t>Investicijsko održavanje osnovnih škola</t>
  </si>
  <si>
    <t>A240101</t>
  </si>
  <si>
    <t>Investicijsko održavanje OŠ -minimalni standard</t>
  </si>
  <si>
    <t>213421.01</t>
  </si>
  <si>
    <t>Kapitalna ulaganja u osnovne škole</t>
  </si>
  <si>
    <t>K240301</t>
  </si>
  <si>
    <t>Projektna dokumentacija osnovnih škola</t>
  </si>
  <si>
    <t>GRAĐEVINSKI OBJEKTI</t>
  </si>
  <si>
    <t>213421.02</t>
  </si>
  <si>
    <t>POSLOVNI OBJEKTI</t>
  </si>
  <si>
    <t>Opremanje u osnovnim školama</t>
  </si>
  <si>
    <t>K240501</t>
  </si>
  <si>
    <t>Školski namještaj i oprema</t>
  </si>
  <si>
    <t>RASHODI ZA NABAVU NEPROIZVED.DUGOTRAJNE IMOVINE</t>
  </si>
  <si>
    <t>NEMATERIJALNA IMOVINA</t>
  </si>
  <si>
    <t>LICENCE</t>
  </si>
  <si>
    <t>213422.01</t>
  </si>
  <si>
    <t>POSTROJENJA I OPREMA</t>
  </si>
  <si>
    <t>UREDSKA OPREMA I NAMJEŠTAJ</t>
  </si>
  <si>
    <t>KOMUNIKACIJSKA OPREMA</t>
  </si>
  <si>
    <t>SPORTSKA I GLAZBENA OPREMA</t>
  </si>
  <si>
    <t>213433.01</t>
  </si>
  <si>
    <t>UREĐAJI, STROJEVI I OPREMA ZA OSTALE NAMJENE</t>
  </si>
  <si>
    <t>213433.02</t>
  </si>
  <si>
    <t>213433.02.01</t>
  </si>
  <si>
    <t>213433.02.02</t>
  </si>
  <si>
    <t>213438.01</t>
  </si>
  <si>
    <t>K240502</t>
  </si>
  <si>
    <t>Opremanje knjižnica</t>
  </si>
  <si>
    <t>213438.02</t>
  </si>
  <si>
    <t>MOZAIK 4</t>
  </si>
  <si>
    <t>T910801</t>
  </si>
  <si>
    <t>Provedba projekta MOZAIK 4</t>
  </si>
  <si>
    <t>213438.03</t>
  </si>
  <si>
    <t>213438.04</t>
  </si>
  <si>
    <t>213438.05</t>
  </si>
  <si>
    <t>213438.06</t>
  </si>
  <si>
    <t>213438.07</t>
  </si>
  <si>
    <t>213438.08</t>
  </si>
  <si>
    <t>213438.09</t>
  </si>
  <si>
    <t>SVEUKUPNO</t>
  </si>
  <si>
    <t>10637 O.Š. Vladimira Nazora, Potpićan</t>
  </si>
  <si>
    <t>Vlastiti prihodi proračunskih korisnika</t>
  </si>
  <si>
    <t>Prihodi za posebne namjene za proračunske korisnike</t>
  </si>
  <si>
    <t>Donacije za proračunske korisnike</t>
  </si>
  <si>
    <t>Sveukupno:</t>
  </si>
  <si>
    <t>Pomoći za proračunskog korisnika</t>
  </si>
  <si>
    <t>IZVORI FINANCIRANJA:</t>
  </si>
  <si>
    <t>OŠ VLADIMIRA NAZORA POTPIĆAN</t>
  </si>
  <si>
    <t>Dumbrova 12, 52333 Potpićan</t>
  </si>
  <si>
    <t>Predsjednica školskog odbora:</t>
  </si>
  <si>
    <t>Marina Rade</t>
  </si>
  <si>
    <t>POSEBNI DIO</t>
  </si>
  <si>
    <t>Ostala nematerijalna imovina</t>
  </si>
  <si>
    <t>Nematerijalna imovina</t>
  </si>
  <si>
    <t xml:space="preserve">Izvršenje               1. -6. 2022. </t>
  </si>
  <si>
    <t xml:space="preserve">Ostvarenje                  1.- 6. 2022. </t>
  </si>
  <si>
    <t>MATERIJAL I SIROVINA</t>
  </si>
  <si>
    <t>MAT I DJEL ZA TEK.ODRŽ.</t>
  </si>
  <si>
    <t>PLAĆE ZA PREKOVREMENI</t>
  </si>
  <si>
    <t>ZDRASTVENE USLUGE</t>
  </si>
  <si>
    <t>ZDRASTVENE I LABORATORIJSKE USLUGE</t>
  </si>
  <si>
    <t>PLAĆE ZA RAD</t>
  </si>
  <si>
    <t>PLAĆE ZA REDOVNI RAD</t>
  </si>
  <si>
    <t>OSTALI RASH.ZA ZAPOSL.</t>
  </si>
  <si>
    <t>DOPRINOSI ZA OBVEZNO OSIG.</t>
  </si>
  <si>
    <t>UREDSKI MATERIJAL</t>
  </si>
  <si>
    <t>A230197</t>
  </si>
  <si>
    <t>Projekt Osiguranje prehrane Zaklada "Hrvaska za djecu"</t>
  </si>
  <si>
    <t>K230206</t>
  </si>
  <si>
    <t>Projekt: FLAG Alba</t>
  </si>
  <si>
    <t>UREĐAJI, STROJEVI I OSTALA OPREMA</t>
  </si>
  <si>
    <t>POSTROJENJA I OPREME</t>
  </si>
  <si>
    <t>RASPOLOŽIVA SREDSTVA IZ PRIJAŠNJEG RAZDOBLJA</t>
  </si>
  <si>
    <t>VLASTITI IZVORI</t>
  </si>
  <si>
    <t xml:space="preserve">IZVJEŠTAJ O IZVRŠENJU FINANCIJSKOG PLANA ZA 01-06.2023 GODINU 
PO PROGRAMSKOJ I  EKONOMSKOJ KLASIFIKACIJI I IZVORIMA FINANCIRANJA </t>
  </si>
  <si>
    <t>OSTVARENJE   KN      1.-6./2022.</t>
  </si>
  <si>
    <t>OSTVARENJE EUR-1-6/2022</t>
  </si>
  <si>
    <t>IZVORNI PLAN 2023</t>
  </si>
  <si>
    <t>OSTVARENJE                 1-6/2023</t>
  </si>
  <si>
    <t>3</t>
  </si>
  <si>
    <t>4</t>
  </si>
  <si>
    <t>5</t>
  </si>
  <si>
    <t>6</t>
  </si>
  <si>
    <t>RASHODI ZA NABAVU PROIZ.DUGOTRAJNE IMOVINE</t>
  </si>
  <si>
    <t xml:space="preserve">UREDSKA OPREMA I NAMJEŠTAJ </t>
  </si>
  <si>
    <t>INTELEKTUALNE I OSOBNE  USLUGE55330</t>
  </si>
  <si>
    <t>CRV.KRIŽ</t>
  </si>
  <si>
    <t>A230208</t>
  </si>
  <si>
    <t>Prehrana za učenike u OŠ</t>
  </si>
  <si>
    <t>A230209</t>
  </si>
  <si>
    <t>Menstrualne higijenske potrebštine</t>
  </si>
  <si>
    <t>TEKUĆE DONACIJE</t>
  </si>
  <si>
    <t>TEKUĆE DONACIJE U NARAVI</t>
  </si>
  <si>
    <t>Izvor financiranja: Vlastiti prihodi-VIŠAK</t>
  </si>
  <si>
    <t>RASHOD ZA NABAVU NEFIN.IMOV.</t>
  </si>
  <si>
    <t>RAHOD ZA NABAVU PRIZ.DUG.IMOVINE</t>
  </si>
  <si>
    <t>MOZAIK 5</t>
  </si>
  <si>
    <t>Provedba projekta MOZAIK 5</t>
  </si>
  <si>
    <t>POLUGODIŠNJI IZVJEŠTAJ O IZVRŠENJU FINANCIJSKOG PLANA ZA 2023.g.</t>
  </si>
  <si>
    <t>I. OPĆI DIO</t>
  </si>
  <si>
    <t xml:space="preserve">A. RAČUN PRIHODA I RASHODA </t>
  </si>
  <si>
    <t>RASHODI PREMA FUNKCIJSKOJ KLASIFIKACIJI</t>
  </si>
  <si>
    <t>BROJČANA OZNAKA I NAZIV</t>
  </si>
  <si>
    <t>Izvršenje prethodne godine</t>
  </si>
  <si>
    <t>Plan tekuće godine</t>
  </si>
  <si>
    <t xml:space="preserve">Izvršenje tekuće godine </t>
  </si>
  <si>
    <t>5=4/2*100</t>
  </si>
  <si>
    <t>6=4/3*100</t>
  </si>
  <si>
    <t xml:space="preserve">UKUPNO RASHODI </t>
  </si>
  <si>
    <t>09 Obrazovanje</t>
  </si>
  <si>
    <t xml:space="preserve">091 Predškolsko i osnovno obrazovanje </t>
  </si>
  <si>
    <t>096 Dodatne usluge u obrazovanju</t>
  </si>
  <si>
    <t>PREGLED UKUPNIH PRIHODA I RASHODA PO IZVORIMA FINANCIRANJA - kontrolna tablica</t>
  </si>
  <si>
    <t>Oznaka IF</t>
  </si>
  <si>
    <t xml:space="preserve">Naziv izvora financiranja </t>
  </si>
  <si>
    <t>2023.</t>
  </si>
  <si>
    <t xml:space="preserve">Opći prihodi i primici </t>
  </si>
  <si>
    <t xml:space="preserve">PRIHODI </t>
  </si>
  <si>
    <t>RASHODI</t>
  </si>
  <si>
    <t>MANJAK FINANCIRAN IZ TEKUĆIH PRIHODA</t>
  </si>
  <si>
    <t xml:space="preserve">Vlastiti prihodi </t>
  </si>
  <si>
    <t xml:space="preserve">Višak korišten za rashode tekućih godina </t>
  </si>
  <si>
    <t xml:space="preserve">RAZLIKA  </t>
  </si>
  <si>
    <t xml:space="preserve">Donacije </t>
  </si>
  <si>
    <t xml:space="preserve">RAZLIKA </t>
  </si>
  <si>
    <t>Namjenski primici</t>
  </si>
  <si>
    <t>PRIMICI</t>
  </si>
  <si>
    <t xml:space="preserve">IZDACI </t>
  </si>
  <si>
    <t xml:space="preserve">Ukupni prihodi </t>
  </si>
  <si>
    <t>Ukupni rashodi</t>
  </si>
  <si>
    <t>MANJAK POKRIVEN TEKUĆIM PRIHODIMA</t>
  </si>
  <si>
    <t>Ukupno primici</t>
  </si>
  <si>
    <t>Ukupno izdaci</t>
  </si>
  <si>
    <t>IZVORNI PLAN  2023</t>
  </si>
  <si>
    <t>IZVRŠENJE 01-06/2023</t>
  </si>
  <si>
    <t>Izvršenje            1.- 6. 2022.  KN</t>
  </si>
  <si>
    <t>Izvršenje            1.- 6. 2022. EUR</t>
  </si>
  <si>
    <t>Izvršenje      01-06/2023</t>
  </si>
  <si>
    <t>Izvorni plan 2023</t>
  </si>
  <si>
    <t xml:space="preserve">Izvršenje              1. - 6. 2022  KN
</t>
  </si>
  <si>
    <t xml:space="preserve">Izvršenje              1. - 6. 2022  EUR
</t>
  </si>
  <si>
    <t>Tekuće donacije</t>
  </si>
  <si>
    <t>Tekuće donacije u naravi</t>
  </si>
  <si>
    <t>6=5/3*100</t>
  </si>
  <si>
    <t>AKTIVNOST: ŠKOLSKI NAMJEŠTAJ I OPREMA-KOREKCIJA REZULTATA</t>
  </si>
  <si>
    <t>Izvor financiranja: Vlastiti prihodi -KOREKCIJA REZULTATA</t>
  </si>
  <si>
    <t>RASHODI ZA NABAVU PROIZV.DUG.IMOVINE</t>
  </si>
  <si>
    <t>Izvor financiranja: Donacije  -KOREKCIJA REZULTATA</t>
  </si>
  <si>
    <t>RASHOD ZA NABAVU NEFINANCIJSKE IMOVINE</t>
  </si>
  <si>
    <t>RASHOD ZA NABAVU PROIZV.DUG.IMOVINE</t>
  </si>
  <si>
    <t>Izvor financiranja: Opći prihodi i primici -KOREKCIJA REZULTATA</t>
  </si>
  <si>
    <t>Izvor financiranja: 4.Rashodi za posebne namjene -KOREKCIJA REZULTATA</t>
  </si>
  <si>
    <t>Izvor financiranja: 5.Pomoći -KOREKCIJA REZULTATA</t>
  </si>
  <si>
    <t>3.</t>
  </si>
  <si>
    <t>MATERIJALNI RASHODI (PBO)</t>
  </si>
  <si>
    <t xml:space="preserve">Izvor financiranja: 5.Pomoći -KOREKCIJA REZULTATA </t>
  </si>
  <si>
    <t>MATERIJALNI RASHODI (TO)</t>
  </si>
  <si>
    <t>MATERIJALNI RASHODI (lož)</t>
  </si>
  <si>
    <t>MATERIJALNI RASHODI (PU)</t>
  </si>
  <si>
    <t>MATERIJALNI RASHODI (ŠS)</t>
  </si>
  <si>
    <t>MATERIJALNI RASHODI (Općine)</t>
  </si>
  <si>
    <t>MATERIJALNI RASHODI (FLAG)</t>
  </si>
  <si>
    <t xml:space="preserve">Izvor financiranja: 7.Rashod od prodaje nefinan.imovine -KOREKCIJA REZULTATA </t>
  </si>
  <si>
    <t>MATERIJALNI RASHODI (dotacija)</t>
  </si>
  <si>
    <t>UKUPNO RASHODI-KOREKCIJA REZULTATA:</t>
  </si>
  <si>
    <t>KOREKCIJA REZULTATA :</t>
  </si>
  <si>
    <t>OSTVARENJE        1-6/2022         EUR</t>
  </si>
  <si>
    <t>OSTVARENJE     1.-6./2022.      KN</t>
  </si>
  <si>
    <t>Predsjednik školskog odbora:</t>
  </si>
  <si>
    <t xml:space="preserve">                                                                                       Marina Rade</t>
  </si>
  <si>
    <t xml:space="preserve">                                                                                                 Marina Rade</t>
  </si>
  <si>
    <t>RAZLIKA:</t>
  </si>
  <si>
    <t>Prihodi od nefinancijske imovine i nadoknade šteta                                                                           s osnova   šteta s osnova osiguranja</t>
  </si>
  <si>
    <t>OSTVARENJE/ IZVRŠENJE          1.-6./2022.</t>
  </si>
  <si>
    <t>KLASA: 400-01/23-01/04</t>
  </si>
  <si>
    <t>URBROJ: 2144-20-01-23-1</t>
  </si>
  <si>
    <t>OSTVARENJE PRIHODA I PRIMITAKA  OD  01-06/2023.</t>
  </si>
  <si>
    <t>URBROJ:2144-20-01-23-1</t>
  </si>
  <si>
    <t>KLASA:400-01/23-01/04</t>
  </si>
  <si>
    <t>IZVRŠENJE RASHODA I IZDATAKA  OD 01-06/2023.</t>
  </si>
  <si>
    <t>OSTVARENJE/ IZVRŠENJE              1.-6. 2023.</t>
  </si>
  <si>
    <t>Potpićan,_____________</t>
  </si>
  <si>
    <t>01-06/2023.GODINE</t>
  </si>
  <si>
    <t xml:space="preserve">MATERIJALNI RASHODI </t>
  </si>
  <si>
    <t>Potpićan  27.07.2023.</t>
  </si>
  <si>
    <t>Potpićan, 27.07.2023.</t>
  </si>
  <si>
    <t>Potpićan,27.07.2023.</t>
  </si>
  <si>
    <t>Potpićan 27.07.2023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</si>
</sst>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n_-;\-* #,##0.00\ _k_n_-;_-* &quot;-&quot;??\ _k_n_-;_-@_-"/>
    <numFmt numFmtId="164" formatCode="#,##0.00\ _k_n"/>
    <numFmt numFmtId="165" formatCode="[$-1041A]#,##0.00;\-\ #,##0.00"/>
  </numFmts>
  <fonts count="3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9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b/>
      <sz val="11"/>
      <color rgb="FF002060"/>
      <name val="Calibri"/>
      <family val="2"/>
    </font>
    <font>
      <b/>
      <sz val="11"/>
      <color rgb="FF002060"/>
      <name val="Calibri"/>
      <family val="2"/>
      <scheme val="minor"/>
    </font>
    <font>
      <b/>
      <i/>
      <sz val="8"/>
      <color rgb="FF002060"/>
      <name val="Calibri"/>
      <family val="2"/>
    </font>
    <font>
      <b/>
      <i/>
      <sz val="8"/>
      <color rgb="FF002060"/>
      <name val="Calibri"/>
      <family val="2"/>
      <scheme val="minor"/>
    </font>
    <font>
      <b/>
      <i/>
      <sz val="11"/>
      <color rgb="FF002060"/>
      <name val="Calibri"/>
      <family val="2"/>
    </font>
    <font>
      <b/>
      <i/>
      <sz val="11"/>
      <color rgb="FF002060"/>
      <name val="Calibri"/>
      <family val="2"/>
      <scheme val="minor"/>
    </font>
    <font>
      <sz val="11"/>
      <color rgb="FF002060"/>
      <name val="Arial"/>
      <family val="2"/>
      <charset val="238"/>
    </font>
    <font>
      <b/>
      <sz val="11"/>
      <color rgb="FF002060"/>
      <name val="Calibri"/>
      <family val="2"/>
      <charset val="238"/>
    </font>
    <font>
      <b/>
      <sz val="11"/>
      <color rgb="FF002060"/>
      <name val="Arial"/>
      <family val="2"/>
      <charset val="238"/>
    </font>
    <font>
      <b/>
      <i/>
      <sz val="11"/>
      <color rgb="FF00206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4">
    <xf numFmtId="0" fontId="0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</cellStyleXfs>
  <cellXfs count="295">
    <xf numFmtId="0" fontId="0" fillId="0" borderId="0" xfId="0"/>
    <xf numFmtId="164" fontId="1" fillId="0" borderId="1" xfId="0" quotePrefix="1" applyNumberFormat="1" applyFont="1" applyFill="1" applyBorder="1" applyAlignment="1">
      <alignment horizontal="center" vertical="center" readingOrder="1"/>
    </xf>
    <xf numFmtId="0" fontId="1" fillId="0" borderId="0" xfId="0" applyFont="1" applyAlignment="1">
      <alignment readingOrder="1"/>
    </xf>
    <xf numFmtId="0" fontId="2" fillId="0" borderId="2" xfId="0" applyFont="1" applyBorder="1" applyAlignment="1" applyProtection="1">
      <alignment horizontal="center" vertical="center" wrapText="1" readingOrder="1"/>
      <protection locked="0"/>
    </xf>
    <xf numFmtId="164" fontId="1" fillId="0" borderId="1" xfId="0" quotePrefix="1" applyNumberFormat="1" applyFont="1" applyFill="1" applyBorder="1" applyAlignment="1">
      <alignment horizontal="center" vertical="center" wrapText="1" readingOrder="1"/>
    </xf>
    <xf numFmtId="0" fontId="1" fillId="0" borderId="0" xfId="0" applyFont="1" applyAlignment="1">
      <alignment vertical="center" readingOrder="1"/>
    </xf>
    <xf numFmtId="0" fontId="3" fillId="0" borderId="2" xfId="0" applyFont="1" applyBorder="1" applyAlignment="1" applyProtection="1">
      <alignment horizontal="center" wrapText="1" readingOrder="1"/>
      <protection locked="0"/>
    </xf>
    <xf numFmtId="1" fontId="4" fillId="0" borderId="1" xfId="0" applyNumberFormat="1" applyFont="1" applyFill="1" applyBorder="1" applyAlignment="1">
      <alignment horizontal="center" wrapText="1" readingOrder="1"/>
    </xf>
    <xf numFmtId="1" fontId="4" fillId="0" borderId="1" xfId="0" quotePrefix="1" applyNumberFormat="1" applyFont="1" applyFill="1" applyBorder="1" applyAlignment="1">
      <alignment horizontal="center" wrapText="1" readingOrder="1"/>
    </xf>
    <xf numFmtId="164" fontId="4" fillId="0" borderId="1" xfId="0" quotePrefix="1" applyNumberFormat="1" applyFont="1" applyFill="1" applyBorder="1" applyAlignment="1">
      <alignment horizontal="center" wrapText="1" readingOrder="1"/>
    </xf>
    <xf numFmtId="164" fontId="4" fillId="0" borderId="1" xfId="0" quotePrefix="1" applyNumberFormat="1" applyFont="1" applyFill="1" applyBorder="1" applyAlignment="1">
      <alignment horizontal="center" readingOrder="1"/>
    </xf>
    <xf numFmtId="0" fontId="5" fillId="0" borderId="0" xfId="0" applyFont="1" applyAlignment="1">
      <alignment readingOrder="1"/>
    </xf>
    <xf numFmtId="0" fontId="6" fillId="0" borderId="2" xfId="0" applyFont="1" applyBorder="1" applyAlignment="1" applyProtection="1">
      <alignment wrapText="1" readingOrder="1"/>
      <protection locked="0"/>
    </xf>
    <xf numFmtId="165" fontId="6" fillId="0" borderId="2" xfId="0" applyNumberFormat="1" applyFont="1" applyBorder="1" applyAlignment="1" applyProtection="1">
      <alignment wrapText="1" readingOrder="1"/>
      <protection locked="0"/>
    </xf>
    <xf numFmtId="164" fontId="7" fillId="0" borderId="1" xfId="0" applyNumberFormat="1" applyFont="1" applyFill="1" applyBorder="1" applyAlignment="1">
      <alignment horizontal="center" wrapText="1" readingOrder="1"/>
    </xf>
    <xf numFmtId="164" fontId="7" fillId="0" borderId="1" xfId="0" applyNumberFormat="1" applyFont="1" applyFill="1" applyBorder="1" applyAlignment="1">
      <alignment horizontal="center" readingOrder="1"/>
    </xf>
    <xf numFmtId="0" fontId="7" fillId="0" borderId="0" xfId="0" applyFont="1" applyAlignment="1">
      <alignment readingOrder="1"/>
    </xf>
    <xf numFmtId="0" fontId="6" fillId="0" borderId="0" xfId="0" applyFont="1" applyAlignment="1" applyProtection="1">
      <alignment wrapText="1" readingOrder="1"/>
      <protection locked="0"/>
    </xf>
    <xf numFmtId="0" fontId="1" fillId="0" borderId="0" xfId="0" applyFont="1" applyAlignment="1" applyProtection="1">
      <alignment wrapText="1" readingOrder="1"/>
      <protection locked="0"/>
    </xf>
    <xf numFmtId="0" fontId="7" fillId="0" borderId="1" xfId="0" applyFont="1" applyBorder="1" applyAlignment="1">
      <alignment wrapText="1" readingOrder="1"/>
    </xf>
    <xf numFmtId="165" fontId="7" fillId="0" borderId="3" xfId="0" applyNumberFormat="1" applyFont="1" applyBorder="1" applyAlignment="1" applyProtection="1">
      <alignment wrapText="1" readingOrder="1"/>
      <protection locked="0"/>
    </xf>
    <xf numFmtId="165" fontId="7" fillId="0" borderId="5" xfId="0" applyNumberFormat="1" applyFont="1" applyBorder="1" applyAlignment="1" applyProtection="1">
      <alignment wrapText="1" readingOrder="1"/>
      <protection locked="0"/>
    </xf>
    <xf numFmtId="165" fontId="7" fillId="0" borderId="2" xfId="0" applyNumberFormat="1" applyFont="1" applyBorder="1" applyAlignment="1" applyProtection="1">
      <alignment wrapText="1" readingOrder="1"/>
      <protection locked="0"/>
    </xf>
    <xf numFmtId="0" fontId="8" fillId="0" borderId="0" xfId="0" applyFont="1" applyBorder="1" applyAlignment="1">
      <alignment wrapText="1" readingOrder="1"/>
    </xf>
    <xf numFmtId="165" fontId="6" fillId="0" borderId="0" xfId="0" applyNumberFormat="1" applyFont="1" applyBorder="1" applyAlignment="1" applyProtection="1">
      <alignment wrapText="1" readingOrder="1"/>
      <protection locked="0"/>
    </xf>
    <xf numFmtId="0" fontId="10" fillId="0" borderId="0" xfId="0" applyFont="1" applyFill="1" applyAlignment="1">
      <alignment vertical="center" wrapText="1"/>
    </xf>
    <xf numFmtId="3" fontId="7" fillId="0" borderId="0" xfId="0" applyNumberFormat="1" applyFont="1" applyFill="1"/>
    <xf numFmtId="0" fontId="1" fillId="0" borderId="1" xfId="0" quotePrefix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quotePrefix="1" applyNumberFormat="1" applyFont="1" applyFill="1" applyBorder="1" applyAlignment="1">
      <alignment horizontal="center" vertical="center" wrapText="1"/>
    </xf>
    <xf numFmtId="164" fontId="1" fillId="0" borderId="1" xfId="0" quotePrefix="1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horizontal="center"/>
    </xf>
    <xf numFmtId="1" fontId="1" fillId="0" borderId="1" xfId="0" quotePrefix="1" applyNumberFormat="1" applyFont="1" applyFill="1" applyBorder="1" applyAlignment="1">
      <alignment horizontal="center" vertical="center"/>
    </xf>
    <xf numFmtId="164" fontId="1" fillId="0" borderId="1" xfId="0" quotePrefix="1" applyNumberFormat="1" applyFont="1" applyFill="1" applyBorder="1" applyAlignment="1">
      <alignment horizontal="center" vertical="center"/>
    </xf>
    <xf numFmtId="0" fontId="7" fillId="0" borderId="0" xfId="0" applyNumberFormat="1" applyFont="1" applyFill="1"/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right" vertical="center"/>
    </xf>
    <xf numFmtId="164" fontId="11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Fill="1"/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right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 wrapText="1"/>
    </xf>
    <xf numFmtId="3" fontId="1" fillId="0" borderId="0" xfId="0" quotePrefix="1" applyNumberFormat="1" applyFont="1" applyFill="1" applyAlignment="1">
      <alignment horizontal="center" vertical="center" wrapText="1"/>
    </xf>
    <xf numFmtId="3" fontId="7" fillId="0" borderId="0" xfId="0" applyNumberFormat="1" applyFont="1" applyFill="1" applyAlignment="1">
      <alignment horizontal="center" vertical="center" wrapText="1"/>
    </xf>
    <xf numFmtId="3" fontId="11" fillId="0" borderId="0" xfId="0" applyNumberFormat="1" applyFont="1" applyFill="1" applyAlignment="1">
      <alignment horizontal="right" vertical="center"/>
    </xf>
    <xf numFmtId="3" fontId="11" fillId="0" borderId="0" xfId="0" applyNumberFormat="1" applyFont="1" applyFill="1" applyAlignment="1">
      <alignment horizontal="right"/>
    </xf>
    <xf numFmtId="0" fontId="10" fillId="0" borderId="8" xfId="0" applyFont="1" applyFill="1" applyBorder="1" applyAlignment="1">
      <alignment horizontal="left" vertical="center" wrapText="1"/>
    </xf>
    <xf numFmtId="3" fontId="11" fillId="0" borderId="0" xfId="0" applyNumberFormat="1" applyFont="1" applyFill="1" applyAlignment="1">
      <alignment vertical="center"/>
    </xf>
    <xf numFmtId="0" fontId="12" fillId="2" borderId="6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4" fontId="11" fillId="2" borderId="7" xfId="0" applyNumberFormat="1" applyFont="1" applyFill="1" applyBorder="1" applyAlignment="1">
      <alignment horizontal="right" vertical="center"/>
    </xf>
    <xf numFmtId="0" fontId="12" fillId="0" borderId="6" xfId="0" applyFont="1" applyBorder="1" applyAlignment="1">
      <alignment horizontal="left" vertical="center" wrapText="1"/>
    </xf>
    <xf numFmtId="0" fontId="12" fillId="4" borderId="1" xfId="0" applyFont="1" applyFill="1" applyBorder="1" applyAlignment="1">
      <alignment vertical="center" wrapText="1"/>
    </xf>
    <xf numFmtId="4" fontId="11" fillId="0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/>
    </xf>
    <xf numFmtId="0" fontId="8" fillId="4" borderId="8" xfId="0" applyFont="1" applyFill="1" applyBorder="1" applyAlignment="1">
      <alignment vertical="center" wrapText="1"/>
    </xf>
    <xf numFmtId="4" fontId="10" fillId="0" borderId="8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3" fontId="11" fillId="2" borderId="1" xfId="0" quotePrefix="1" applyNumberFormat="1" applyFont="1" applyFill="1" applyBorder="1" applyAlignment="1">
      <alignment horizontal="left" vertical="center"/>
    </xf>
    <xf numFmtId="3" fontId="11" fillId="2" borderId="1" xfId="0" quotePrefix="1" applyNumberFormat="1" applyFont="1" applyFill="1" applyBorder="1" applyAlignment="1">
      <alignment vertical="center"/>
    </xf>
    <xf numFmtId="4" fontId="11" fillId="2" borderId="1" xfId="0" quotePrefix="1" applyNumberFormat="1" applyFont="1" applyFill="1" applyBorder="1" applyAlignment="1">
      <alignment horizontal="right" vertical="center"/>
    </xf>
    <xf numFmtId="3" fontId="11" fillId="0" borderId="0" xfId="0" quotePrefix="1" applyNumberFormat="1" applyFont="1" applyFill="1" applyBorder="1" applyAlignment="1">
      <alignment horizontal="left" vertical="center"/>
    </xf>
    <xf numFmtId="3" fontId="11" fillId="0" borderId="0" xfId="0" quotePrefix="1" applyNumberFormat="1" applyFont="1" applyFill="1" applyBorder="1" applyAlignment="1">
      <alignment vertical="center"/>
    </xf>
    <xf numFmtId="4" fontId="11" fillId="0" borderId="0" xfId="0" quotePrefix="1" applyNumberFormat="1" applyFont="1" applyFill="1" applyBorder="1" applyAlignment="1">
      <alignment horizontal="right" vertical="center"/>
    </xf>
    <xf numFmtId="164" fontId="11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/>
    <xf numFmtId="0" fontId="1" fillId="0" borderId="1" xfId="0" quotePrefix="1" applyFont="1" applyFill="1" applyBorder="1" applyAlignment="1">
      <alignment horizontal="center" vertical="center" wrapText="1"/>
    </xf>
    <xf numFmtId="3" fontId="10" fillId="0" borderId="0" xfId="0" applyNumberFormat="1" applyFont="1" applyFill="1" applyAlignment="1">
      <alignment horizontal="center" vertical="center"/>
    </xf>
    <xf numFmtId="3" fontId="11" fillId="0" borderId="1" xfId="0" quotePrefix="1" applyNumberFormat="1" applyFont="1" applyFill="1" applyBorder="1" applyAlignment="1">
      <alignment horizontal="left" vertical="center"/>
    </xf>
    <xf numFmtId="4" fontId="11" fillId="0" borderId="1" xfId="0" quotePrefix="1" applyNumberFormat="1" applyFont="1" applyFill="1" applyBorder="1" applyAlignment="1">
      <alignment horizontal="right" vertical="center" wrapText="1"/>
    </xf>
    <xf numFmtId="3" fontId="11" fillId="0" borderId="1" xfId="0" quotePrefix="1" applyNumberFormat="1" applyFont="1" applyFill="1" applyBorder="1" applyAlignment="1">
      <alignment horizontal="center" vertical="center"/>
    </xf>
    <xf numFmtId="4" fontId="11" fillId="0" borderId="1" xfId="0" quotePrefix="1" applyNumberFormat="1" applyFont="1" applyFill="1" applyBorder="1" applyAlignment="1">
      <alignment horizontal="right" vertical="center"/>
    </xf>
    <xf numFmtId="3" fontId="11" fillId="0" borderId="0" xfId="0" applyNumberFormat="1" applyFont="1" applyFill="1"/>
    <xf numFmtId="3" fontId="11" fillId="0" borderId="0" xfId="0" quotePrefix="1" applyNumberFormat="1" applyFont="1" applyFill="1" applyAlignment="1">
      <alignment horizontal="left" vertical="center"/>
    </xf>
    <xf numFmtId="3" fontId="11" fillId="0" borderId="0" xfId="0" quotePrefix="1" applyNumberFormat="1" applyFont="1" applyFill="1" applyAlignment="1">
      <alignment horizontal="center" vertical="center"/>
    </xf>
    <xf numFmtId="4" fontId="11" fillId="0" borderId="0" xfId="0" quotePrefix="1" applyNumberFormat="1" applyFont="1" applyFill="1" applyAlignment="1">
      <alignment horizontal="right" vertical="center"/>
    </xf>
    <xf numFmtId="164" fontId="11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left"/>
    </xf>
    <xf numFmtId="4" fontId="7" fillId="0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1" fontId="1" fillId="0" borderId="1" xfId="0" quotePrefix="1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center"/>
    </xf>
    <xf numFmtId="3" fontId="11" fillId="2" borderId="1" xfId="0" applyNumberFormat="1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left" vertical="center" wrapText="1"/>
    </xf>
    <xf numFmtId="3" fontId="11" fillId="2" borderId="11" xfId="0" applyNumberFormat="1" applyFont="1" applyFill="1" applyBorder="1" applyAlignment="1">
      <alignment horizontal="left" vertical="center"/>
    </xf>
    <xf numFmtId="3" fontId="11" fillId="2" borderId="11" xfId="0" applyNumberFormat="1" applyFont="1" applyFill="1" applyBorder="1" applyAlignment="1">
      <alignment vertical="center"/>
    </xf>
    <xf numFmtId="3" fontId="1" fillId="0" borderId="12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Alignment="1">
      <alignment horizontal="right" wrapText="1"/>
    </xf>
    <xf numFmtId="164" fontId="7" fillId="0" borderId="0" xfId="0" applyNumberFormat="1" applyFont="1" applyFill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/>
    </xf>
    <xf numFmtId="0" fontId="10" fillId="5" borderId="1" xfId="0" applyFont="1" applyFill="1" applyBorder="1"/>
    <xf numFmtId="0" fontId="10" fillId="5" borderId="1" xfId="0" applyFont="1" applyFill="1" applyBorder="1" applyAlignment="1">
      <alignment vertical="center"/>
    </xf>
    <xf numFmtId="4" fontId="10" fillId="5" borderId="1" xfId="0" applyNumberFormat="1" applyFont="1" applyFill="1" applyBorder="1" applyAlignment="1">
      <alignment horizontal="right" vertical="center"/>
    </xf>
    <xf numFmtId="164" fontId="11" fillId="5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vertical="center"/>
    </xf>
    <xf numFmtId="4" fontId="10" fillId="2" borderId="1" xfId="0" applyNumberFormat="1" applyFont="1" applyFill="1" applyBorder="1" applyAlignment="1">
      <alignment horizontal="right" vertical="center"/>
    </xf>
    <xf numFmtId="0" fontId="10" fillId="6" borderId="1" xfId="0" applyFont="1" applyFill="1" applyBorder="1"/>
    <xf numFmtId="0" fontId="10" fillId="6" borderId="1" xfId="0" applyFont="1" applyFill="1" applyBorder="1" applyAlignment="1">
      <alignment vertical="center"/>
    </xf>
    <xf numFmtId="4" fontId="10" fillId="6" borderId="1" xfId="0" applyNumberFormat="1" applyFont="1" applyFill="1" applyBorder="1" applyAlignment="1">
      <alignment horizontal="right" vertical="center"/>
    </xf>
    <xf numFmtId="164" fontId="11" fillId="6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/>
    <xf numFmtId="0" fontId="10" fillId="7" borderId="1" xfId="0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164" fontId="11" fillId="7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/>
    <xf numFmtId="0" fontId="11" fillId="0" borderId="1" xfId="0" applyFont="1" applyBorder="1" applyAlignment="1">
      <alignment vertical="center"/>
    </xf>
    <xf numFmtId="4" fontId="11" fillId="0" borderId="1" xfId="0" applyNumberFormat="1" applyFont="1" applyBorder="1" applyAlignment="1">
      <alignment horizontal="right" vertical="center"/>
    </xf>
    <xf numFmtId="0" fontId="10" fillId="8" borderId="1" xfId="0" applyFont="1" applyFill="1" applyBorder="1"/>
    <xf numFmtId="0" fontId="10" fillId="8" borderId="1" xfId="0" applyFont="1" applyFill="1" applyBorder="1" applyAlignment="1">
      <alignment vertical="center"/>
    </xf>
    <xf numFmtId="4" fontId="10" fillId="8" borderId="1" xfId="0" applyNumberFormat="1" applyFont="1" applyFill="1" applyBorder="1" applyAlignment="1">
      <alignment horizontal="right" vertical="center"/>
    </xf>
    <xf numFmtId="0" fontId="10" fillId="8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7" borderId="1" xfId="0" applyFont="1" applyFill="1" applyBorder="1"/>
    <xf numFmtId="0" fontId="13" fillId="0" borderId="1" xfId="0" applyFont="1" applyBorder="1" applyAlignment="1">
      <alignment wrapText="1"/>
    </xf>
    <xf numFmtId="0" fontId="13" fillId="6" borderId="1" xfId="0" applyFont="1" applyFill="1" applyBorder="1"/>
    <xf numFmtId="0" fontId="7" fillId="0" borderId="0" xfId="0" applyFont="1" applyAlignment="1">
      <alignment horizontal="left" readingOrder="1"/>
    </xf>
    <xf numFmtId="164" fontId="7" fillId="0" borderId="0" xfId="0" applyNumberFormat="1" applyFont="1" applyFill="1" applyAlignment="1">
      <alignment horizontal="left" vertical="center"/>
    </xf>
    <xf numFmtId="0" fontId="10" fillId="9" borderId="8" xfId="0" applyFont="1" applyFill="1" applyBorder="1"/>
    <xf numFmtId="0" fontId="10" fillId="9" borderId="8" xfId="0" applyFont="1" applyFill="1" applyBorder="1" applyAlignment="1">
      <alignment vertical="center"/>
    </xf>
    <xf numFmtId="4" fontId="10" fillId="9" borderId="8" xfId="0" applyNumberFormat="1" applyFont="1" applyFill="1" applyBorder="1" applyAlignment="1">
      <alignment horizontal="right" vertical="center"/>
    </xf>
    <xf numFmtId="4" fontId="10" fillId="9" borderId="8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0" fillId="10" borderId="1" xfId="0" applyFont="1" applyFill="1" applyBorder="1"/>
    <xf numFmtId="0" fontId="13" fillId="10" borderId="1" xfId="0" applyFont="1" applyFill="1" applyBorder="1"/>
    <xf numFmtId="0" fontId="10" fillId="10" borderId="1" xfId="0" applyFont="1" applyFill="1" applyBorder="1" applyAlignment="1">
      <alignment vertical="center"/>
    </xf>
    <xf numFmtId="4" fontId="10" fillId="10" borderId="1" xfId="0" applyNumberFormat="1" applyFont="1" applyFill="1" applyBorder="1" applyAlignment="1">
      <alignment horizontal="right" vertical="center"/>
    </xf>
    <xf numFmtId="164" fontId="11" fillId="10" borderId="1" xfId="0" applyNumberFormat="1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wrapText="1"/>
    </xf>
    <xf numFmtId="0" fontId="10" fillId="10" borderId="1" xfId="0" applyFont="1" applyFill="1" applyBorder="1" applyAlignment="1">
      <alignment vertical="center" wrapText="1"/>
    </xf>
    <xf numFmtId="0" fontId="10" fillId="10" borderId="1" xfId="0" applyFont="1" applyFill="1" applyBorder="1" applyAlignment="1">
      <alignment horizontal="center" vertical="center"/>
    </xf>
    <xf numFmtId="0" fontId="10" fillId="11" borderId="1" xfId="0" applyFont="1" applyFill="1" applyBorder="1"/>
    <xf numFmtId="0" fontId="13" fillId="11" borderId="1" xfId="0" applyFont="1" applyFill="1" applyBorder="1"/>
    <xf numFmtId="0" fontId="10" fillId="11" borderId="1" xfId="0" applyFont="1" applyFill="1" applyBorder="1" applyAlignment="1">
      <alignment vertical="center"/>
    </xf>
    <xf numFmtId="4" fontId="10" fillId="11" borderId="1" xfId="0" applyNumberFormat="1" applyFont="1" applyFill="1" applyBorder="1" applyAlignment="1">
      <alignment horizontal="right" vertical="center"/>
    </xf>
    <xf numFmtId="164" fontId="11" fillId="11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0" fontId="13" fillId="0" borderId="1" xfId="0" applyFont="1" applyFill="1" applyBorder="1"/>
    <xf numFmtId="0" fontId="10" fillId="0" borderId="1" xfId="0" applyFont="1" applyFill="1" applyBorder="1" applyAlignment="1">
      <alignment vertical="center"/>
    </xf>
    <xf numFmtId="0" fontId="13" fillId="7" borderId="1" xfId="0" applyFont="1" applyFill="1" applyBorder="1" applyAlignment="1">
      <alignment wrapText="1"/>
    </xf>
    <xf numFmtId="0" fontId="10" fillId="3" borderId="1" xfId="0" applyFont="1" applyFill="1" applyBorder="1"/>
    <xf numFmtId="0" fontId="13" fillId="3" borderId="1" xfId="0" applyFont="1" applyFill="1" applyBorder="1"/>
    <xf numFmtId="0" fontId="10" fillId="3" borderId="1" xfId="0" applyFont="1" applyFill="1" applyBorder="1" applyAlignment="1">
      <alignment vertical="center" wrapText="1"/>
    </xf>
    <xf numFmtId="0" fontId="10" fillId="12" borderId="1" xfId="0" applyFont="1" applyFill="1" applyBorder="1"/>
    <xf numFmtId="0" fontId="13" fillId="12" borderId="1" xfId="0" applyFont="1" applyFill="1" applyBorder="1"/>
    <xf numFmtId="0" fontId="10" fillId="12" borderId="1" xfId="0" applyFont="1" applyFill="1" applyBorder="1" applyAlignment="1">
      <alignment vertical="center"/>
    </xf>
    <xf numFmtId="4" fontId="10" fillId="12" borderId="1" xfId="0" applyNumberFormat="1" applyFont="1" applyFill="1" applyBorder="1" applyAlignment="1">
      <alignment horizontal="right" vertical="center"/>
    </xf>
    <xf numFmtId="0" fontId="13" fillId="11" borderId="1" xfId="0" applyFont="1" applyFill="1" applyBorder="1" applyAlignment="1">
      <alignment wrapText="1"/>
    </xf>
    <xf numFmtId="0" fontId="10" fillId="11" borderId="1" xfId="0" applyFont="1" applyFill="1" applyBorder="1" applyAlignment="1">
      <alignment vertical="center" wrapText="1"/>
    </xf>
    <xf numFmtId="0" fontId="10" fillId="11" borderId="1" xfId="0" applyFont="1" applyFill="1" applyBorder="1" applyAlignment="1">
      <alignment horizontal="left" vertical="center" wrapText="1"/>
    </xf>
    <xf numFmtId="0" fontId="10" fillId="11" borderId="1" xfId="0" applyFont="1" applyFill="1" applyBorder="1" applyAlignment="1">
      <alignment horizontal="center" vertical="center"/>
    </xf>
    <xf numFmtId="3" fontId="11" fillId="3" borderId="1" xfId="0" quotePrefix="1" applyNumberFormat="1" applyFont="1" applyFill="1" applyBorder="1" applyAlignment="1">
      <alignment horizontal="left" vertical="center"/>
    </xf>
    <xf numFmtId="4" fontId="11" fillId="3" borderId="1" xfId="0" quotePrefix="1" applyNumberFormat="1" applyFont="1" applyFill="1" applyBorder="1" applyAlignment="1">
      <alignment horizontal="right" vertical="center"/>
    </xf>
    <xf numFmtId="3" fontId="11" fillId="3" borderId="1" xfId="0" quotePrefix="1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4" fontId="10" fillId="13" borderId="1" xfId="0" applyNumberFormat="1" applyFont="1" applyFill="1" applyBorder="1" applyAlignment="1">
      <alignment horizontal="right" vertical="center"/>
    </xf>
    <xf numFmtId="4" fontId="10" fillId="14" borderId="1" xfId="0" applyNumberFormat="1" applyFont="1" applyFill="1" applyBorder="1" applyAlignment="1">
      <alignment horizontal="right" vertical="center"/>
    </xf>
    <xf numFmtId="0" fontId="10" fillId="14" borderId="1" xfId="0" applyFont="1" applyFill="1" applyBorder="1"/>
    <xf numFmtId="0" fontId="13" fillId="14" borderId="1" xfId="0" applyFont="1" applyFill="1" applyBorder="1"/>
    <xf numFmtId="0" fontId="10" fillId="14" borderId="1" xfId="0" applyFont="1" applyFill="1" applyBorder="1" applyAlignment="1">
      <alignment vertical="center"/>
    </xf>
    <xf numFmtId="164" fontId="11" fillId="14" borderId="1" xfId="0" applyNumberFormat="1" applyFont="1" applyFill="1" applyBorder="1" applyAlignment="1">
      <alignment horizontal="center" vertical="center"/>
    </xf>
    <xf numFmtId="0" fontId="10" fillId="15" borderId="1" xfId="0" applyFont="1" applyFill="1" applyBorder="1"/>
    <xf numFmtId="0" fontId="13" fillId="15" borderId="1" xfId="0" applyFont="1" applyFill="1" applyBorder="1"/>
    <xf numFmtId="0" fontId="10" fillId="15" borderId="1" xfId="0" applyFont="1" applyFill="1" applyBorder="1" applyAlignment="1">
      <alignment vertical="center"/>
    </xf>
    <xf numFmtId="4" fontId="10" fillId="15" borderId="1" xfId="0" applyNumberFormat="1" applyFont="1" applyFill="1" applyBorder="1" applyAlignment="1">
      <alignment horizontal="right" vertical="center"/>
    </xf>
    <xf numFmtId="164" fontId="11" fillId="15" borderId="1" xfId="0" applyNumberFormat="1" applyFont="1" applyFill="1" applyBorder="1" applyAlignment="1">
      <alignment horizontal="center" vertical="center"/>
    </xf>
    <xf numFmtId="4" fontId="10" fillId="16" borderId="1" xfId="0" applyNumberFormat="1" applyFont="1" applyFill="1" applyBorder="1" applyAlignment="1">
      <alignment horizontal="right" vertical="center"/>
    </xf>
    <xf numFmtId="0" fontId="13" fillId="11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11" borderId="1" xfId="0" applyFont="1" applyFill="1" applyBorder="1" applyAlignment="1">
      <alignment horizontal="left" vertical="center" wrapText="1"/>
    </xf>
    <xf numFmtId="0" fontId="13" fillId="10" borderId="1" xfId="0" applyFont="1" applyFill="1" applyBorder="1" applyAlignment="1">
      <alignment vertical="center" wrapText="1"/>
    </xf>
    <xf numFmtId="0" fontId="17" fillId="3" borderId="0" xfId="1" applyFont="1" applyFill="1" applyAlignment="1">
      <alignment horizontal="center" vertical="center" wrapText="1"/>
    </xf>
    <xf numFmtId="0" fontId="18" fillId="3" borderId="0" xfId="1" applyFont="1" applyFill="1" applyAlignment="1">
      <alignment vertical="center" wrapText="1"/>
    </xf>
    <xf numFmtId="0" fontId="19" fillId="3" borderId="15" xfId="1" applyFont="1" applyFill="1" applyBorder="1" applyAlignment="1">
      <alignment horizontal="center" vertical="center" wrapText="1"/>
    </xf>
    <xf numFmtId="3" fontId="20" fillId="17" borderId="15" xfId="0" applyNumberFormat="1" applyFont="1" applyFill="1" applyBorder="1" applyAlignment="1">
      <alignment horizontal="center" vertical="center" wrapText="1"/>
    </xf>
    <xf numFmtId="0" fontId="21" fillId="3" borderId="15" xfId="1" applyFont="1" applyFill="1" applyBorder="1" applyAlignment="1">
      <alignment horizontal="center" vertical="center" wrapText="1"/>
    </xf>
    <xf numFmtId="3" fontId="22" fillId="17" borderId="15" xfId="0" applyNumberFormat="1" applyFont="1" applyFill="1" applyBorder="1" applyAlignment="1">
      <alignment horizontal="center" vertical="center" wrapText="1"/>
    </xf>
    <xf numFmtId="0" fontId="23" fillId="3" borderId="15" xfId="1" applyFont="1" applyFill="1" applyBorder="1" applyAlignment="1">
      <alignment horizontal="center" vertical="center" wrapText="1"/>
    </xf>
    <xf numFmtId="3" fontId="24" fillId="17" borderId="15" xfId="0" applyNumberFormat="1" applyFont="1" applyFill="1" applyBorder="1" applyAlignment="1">
      <alignment horizontal="right" vertical="center" wrapText="1"/>
    </xf>
    <xf numFmtId="49" fontId="20" fillId="0" borderId="15" xfId="2" applyNumberFormat="1" applyFont="1" applyBorder="1" applyAlignment="1">
      <alignment horizontal="left" vertical="center" wrapText="1"/>
    </xf>
    <xf numFmtId="49" fontId="26" fillId="3" borderId="15" xfId="1" applyNumberFormat="1" applyFont="1" applyFill="1" applyBorder="1" applyAlignment="1">
      <alignment horizontal="left" vertical="center" wrapText="1"/>
    </xf>
    <xf numFmtId="0" fontId="0" fillId="0" borderId="1" xfId="0" applyBorder="1"/>
    <xf numFmtId="0" fontId="7" fillId="0" borderId="0" xfId="0" applyFont="1" applyAlignment="1">
      <alignment horizontal="left" readingOrder="1"/>
    </xf>
    <xf numFmtId="0" fontId="7" fillId="0" borderId="0" xfId="0" applyFont="1" applyAlignment="1">
      <alignment horizontal="left" readingOrder="1"/>
    </xf>
    <xf numFmtId="1" fontId="1" fillId="0" borderId="1" xfId="0" quotePrefix="1" applyNumberFormat="1" applyFont="1" applyFill="1" applyBorder="1" applyAlignment="1">
      <alignment horizontal="center" vertical="center" wrapText="1"/>
    </xf>
    <xf numFmtId="1" fontId="1" fillId="0" borderId="1" xfId="0" quotePrefix="1" applyNumberFormat="1" applyFont="1" applyFill="1" applyBorder="1" applyAlignment="1">
      <alignment horizontal="center" vertical="center" wrapText="1"/>
    </xf>
    <xf numFmtId="43" fontId="1" fillId="0" borderId="0" xfId="3" applyFont="1" applyFill="1"/>
    <xf numFmtId="43" fontId="7" fillId="0" borderId="0" xfId="3" applyFont="1" applyFill="1"/>
    <xf numFmtId="4" fontId="1" fillId="0" borderId="1" xfId="0" quotePrefix="1" applyNumberFormat="1" applyFont="1" applyFill="1" applyBorder="1" applyAlignment="1">
      <alignment horizontal="center" vertical="top" wrapText="1"/>
    </xf>
    <xf numFmtId="0" fontId="10" fillId="3" borderId="6" xfId="0" applyFont="1" applyFill="1" applyBorder="1"/>
    <xf numFmtId="0" fontId="10" fillId="3" borderId="14" xfId="0" applyFont="1" applyFill="1" applyBorder="1"/>
    <xf numFmtId="0" fontId="10" fillId="3" borderId="7" xfId="0" applyFont="1" applyFill="1" applyBorder="1"/>
    <xf numFmtId="4" fontId="10" fillId="3" borderId="7" xfId="0" applyNumberFormat="1" applyFont="1" applyFill="1" applyBorder="1"/>
    <xf numFmtId="4" fontId="10" fillId="3" borderId="7" xfId="0" applyNumberFormat="1" applyFont="1" applyFill="1" applyBorder="1" applyAlignment="1">
      <alignment horizontal="right" vertical="center"/>
    </xf>
    <xf numFmtId="0" fontId="10" fillId="18" borderId="6" xfId="0" applyFont="1" applyFill="1" applyBorder="1"/>
    <xf numFmtId="0" fontId="10" fillId="18" borderId="14" xfId="0" applyFont="1" applyFill="1" applyBorder="1"/>
    <xf numFmtId="0" fontId="10" fillId="18" borderId="7" xfId="0" applyFont="1" applyFill="1" applyBorder="1"/>
    <xf numFmtId="0" fontId="10" fillId="18" borderId="1" xfId="0" applyFont="1" applyFill="1" applyBorder="1" applyAlignment="1">
      <alignment vertical="center"/>
    </xf>
    <xf numFmtId="4" fontId="10" fillId="18" borderId="1" xfId="0" applyNumberFormat="1" applyFont="1" applyFill="1" applyBorder="1" applyAlignment="1">
      <alignment horizontal="right" vertical="center"/>
    </xf>
    <xf numFmtId="0" fontId="10" fillId="18" borderId="1" xfId="0" applyFont="1" applyFill="1" applyBorder="1" applyAlignment="1">
      <alignment horizontal="center" vertical="center"/>
    </xf>
    <xf numFmtId="4" fontId="10" fillId="7" borderId="7" xfId="0" applyNumberFormat="1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/>
    </xf>
    <xf numFmtId="0" fontId="10" fillId="15" borderId="1" xfId="0" applyFont="1" applyFill="1" applyBorder="1" applyAlignment="1">
      <alignment horizontal="center" vertical="center"/>
    </xf>
    <xf numFmtId="0" fontId="10" fillId="19" borderId="6" xfId="0" applyFont="1" applyFill="1" applyBorder="1"/>
    <xf numFmtId="0" fontId="10" fillId="19" borderId="14" xfId="0" applyFont="1" applyFill="1" applyBorder="1"/>
    <xf numFmtId="0" fontId="10" fillId="19" borderId="7" xfId="0" applyFont="1" applyFill="1" applyBorder="1"/>
    <xf numFmtId="0" fontId="10" fillId="19" borderId="1" xfId="0" applyFont="1" applyFill="1" applyBorder="1" applyAlignment="1">
      <alignment vertical="center"/>
    </xf>
    <xf numFmtId="4" fontId="10" fillId="19" borderId="1" xfId="0" applyNumberFormat="1" applyFont="1" applyFill="1" applyBorder="1" applyAlignment="1">
      <alignment horizontal="right" vertical="center"/>
    </xf>
    <xf numFmtId="0" fontId="10" fillId="19" borderId="1" xfId="0" applyFont="1" applyFill="1" applyBorder="1" applyAlignment="1">
      <alignment horizontal="center" vertical="center"/>
    </xf>
    <xf numFmtId="43" fontId="25" fillId="0" borderId="15" xfId="3" applyFont="1" applyBorder="1" applyAlignment="1">
      <alignment horizontal="left" vertical="center"/>
    </xf>
    <xf numFmtId="3" fontId="27" fillId="3" borderId="15" xfId="1" applyNumberFormat="1" applyFont="1" applyFill="1" applyBorder="1" applyAlignment="1">
      <alignment horizontal="right" vertical="center"/>
    </xf>
    <xf numFmtId="43" fontId="27" fillId="0" borderId="15" xfId="3" applyFont="1" applyBorder="1" applyAlignment="1">
      <alignment horizontal="left" vertical="center"/>
    </xf>
    <xf numFmtId="43" fontId="25" fillId="3" borderId="15" xfId="3" applyFont="1" applyFill="1" applyBorder="1" applyAlignment="1">
      <alignment horizontal="left" vertical="center" wrapText="1"/>
    </xf>
    <xf numFmtId="43" fontId="25" fillId="3" borderId="15" xfId="3" applyFont="1" applyFill="1" applyBorder="1" applyAlignment="1">
      <alignment horizontal="right" vertical="center"/>
    </xf>
    <xf numFmtId="3" fontId="25" fillId="3" borderId="15" xfId="1" applyNumberFormat="1" applyFont="1" applyFill="1" applyBorder="1" applyAlignment="1">
      <alignment horizontal="right" vertical="center"/>
    </xf>
    <xf numFmtId="43" fontId="27" fillId="0" borderId="15" xfId="3" applyFont="1" applyBorder="1" applyAlignment="1">
      <alignment horizontal="right" vertical="center"/>
    </xf>
    <xf numFmtId="43" fontId="28" fillId="17" borderId="15" xfId="3" applyFont="1" applyFill="1" applyBorder="1" applyAlignment="1">
      <alignment horizontal="left" vertical="center" wrapText="1"/>
    </xf>
    <xf numFmtId="43" fontId="0" fillId="0" borderId="1" xfId="3" applyFont="1" applyBorder="1"/>
    <xf numFmtId="43" fontId="0" fillId="0" borderId="1" xfId="0" applyNumberFormat="1" applyBorder="1"/>
    <xf numFmtId="0" fontId="0" fillId="0" borderId="1" xfId="0" applyBorder="1" applyAlignment="1">
      <alignment vertical="top"/>
    </xf>
    <xf numFmtId="0" fontId="7" fillId="0" borderId="0" xfId="0" applyFont="1" applyAlignment="1">
      <alignment horizontal="center" readingOrder="1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" fillId="0" borderId="0" xfId="0" applyFont="1" applyAlignment="1" applyProtection="1">
      <alignment wrapText="1" readingOrder="1"/>
      <protection locked="0"/>
    </xf>
    <xf numFmtId="0" fontId="1" fillId="0" borderId="0" xfId="0" applyFont="1" applyAlignment="1">
      <alignment readingOrder="1"/>
    </xf>
    <xf numFmtId="0" fontId="2" fillId="0" borderId="0" xfId="0" applyFont="1" applyAlignment="1" applyProtection="1">
      <alignment horizontal="center" wrapText="1" readingOrder="1"/>
      <protection locked="0"/>
    </xf>
    <xf numFmtId="0" fontId="1" fillId="0" borderId="0" xfId="0" applyFont="1" applyBorder="1" applyAlignment="1" applyProtection="1">
      <alignment horizontal="left" wrapText="1" readingOrder="1"/>
      <protection locked="0"/>
    </xf>
    <xf numFmtId="0" fontId="1" fillId="0" borderId="4" xfId="0" applyFont="1" applyBorder="1" applyAlignment="1" applyProtection="1">
      <alignment horizontal="left" wrapText="1" readingOrder="1"/>
      <protection locked="0"/>
    </xf>
    <xf numFmtId="0" fontId="15" fillId="3" borderId="0" xfId="0" applyFont="1" applyFill="1" applyAlignment="1">
      <alignment horizontal="left" wrapText="1"/>
    </xf>
    <xf numFmtId="0" fontId="15" fillId="3" borderId="0" xfId="0" applyFont="1" applyFill="1" applyAlignment="1">
      <alignment horizontal="left"/>
    </xf>
    <xf numFmtId="0" fontId="7" fillId="0" borderId="0" xfId="0" applyFont="1" applyAlignment="1">
      <alignment horizontal="left" readingOrder="1"/>
    </xf>
    <xf numFmtId="0" fontId="9" fillId="0" borderId="1" xfId="0" applyFont="1" applyFill="1" applyBorder="1" applyAlignment="1" applyProtection="1">
      <alignment horizontal="center" vertical="center" wrapText="1" readingOrder="1"/>
      <protection locked="0"/>
    </xf>
    <xf numFmtId="0" fontId="1" fillId="0" borderId="6" xfId="0" quotePrefix="1" applyNumberFormat="1" applyFont="1" applyFill="1" applyBorder="1" applyAlignment="1">
      <alignment horizontal="center" vertical="center" wrapText="1"/>
    </xf>
    <xf numFmtId="0" fontId="1" fillId="0" borderId="7" xfId="0" quotePrefix="1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/>
    </xf>
    <xf numFmtId="1" fontId="1" fillId="0" borderId="6" xfId="0" quotePrefix="1" applyNumberFormat="1" applyFont="1" applyFill="1" applyBorder="1" applyAlignment="1">
      <alignment horizontal="center" vertical="center" wrapText="1"/>
    </xf>
    <xf numFmtId="1" fontId="1" fillId="0" borderId="7" xfId="0" quotePrefix="1" applyNumberFormat="1" applyFont="1" applyFill="1" applyBorder="1" applyAlignment="1">
      <alignment horizontal="center" vertical="center" wrapText="1"/>
    </xf>
    <xf numFmtId="1" fontId="1" fillId="0" borderId="1" xfId="0" quotePrefix="1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0" fillId="3" borderId="0" xfId="0" applyFont="1" applyFill="1" applyAlignment="1">
      <alignment horizontal="left" wrapText="1"/>
    </xf>
    <xf numFmtId="0" fontId="10" fillId="3" borderId="0" xfId="0" applyFont="1" applyFill="1" applyAlignment="1">
      <alignment horizontal="left"/>
    </xf>
    <xf numFmtId="0" fontId="11" fillId="0" borderId="0" xfId="0" applyFont="1" applyAlignment="1" applyProtection="1">
      <alignment horizontal="center" vertical="center" wrapText="1" readingOrder="1"/>
      <protection locked="0"/>
    </xf>
    <xf numFmtId="0" fontId="10" fillId="0" borderId="10" xfId="0" applyFont="1" applyBorder="1" applyAlignment="1">
      <alignment horizontal="center"/>
    </xf>
    <xf numFmtId="0" fontId="17" fillId="3" borderId="0" xfId="1" applyFont="1" applyFill="1" applyAlignment="1">
      <alignment horizontal="center" vertical="center" wrapText="1"/>
    </xf>
    <xf numFmtId="0" fontId="18" fillId="3" borderId="0" xfId="1" applyFont="1" applyFill="1" applyAlignment="1">
      <alignment vertical="center" wrapText="1"/>
    </xf>
    <xf numFmtId="0" fontId="18" fillId="3" borderId="0" xfId="1" applyFont="1" applyFill="1" applyAlignment="1">
      <alignment wrapText="1"/>
    </xf>
    <xf numFmtId="0" fontId="29" fillId="0" borderId="12" xfId="0" applyFont="1" applyBorder="1" applyAlignment="1">
      <alignment horizontal="left" vertical="top" wrapText="1"/>
    </xf>
    <xf numFmtId="0" fontId="29" fillId="0" borderId="0" xfId="0" applyFont="1" applyBorder="1" applyAlignment="1">
      <alignment horizontal="left" vertical="top" wrapText="1"/>
    </xf>
    <xf numFmtId="0" fontId="0" fillId="0" borderId="10" xfId="0" applyBorder="1" applyAlignment="1">
      <alignment horizontal="center"/>
    </xf>
  </cellXfs>
  <cellStyles count="4">
    <cellStyle name="Comma" xfId="3" builtinId="3"/>
    <cellStyle name="Normal" xfId="0" builtinId="0"/>
    <cellStyle name="Normalno 2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zoomScaleNormal="100" workbookViewId="0">
      <selection activeCell="D23" sqref="D23"/>
    </sheetView>
  </sheetViews>
  <sheetFormatPr defaultRowHeight="12.75" x14ac:dyDescent="0.2"/>
  <cols>
    <col min="1" max="1" width="33.42578125" style="16" customWidth="1"/>
    <col min="2" max="3" width="15.42578125" style="16" bestFit="1" customWidth="1"/>
    <col min="4" max="4" width="15.28515625" style="16" customWidth="1"/>
    <col min="5" max="6" width="13.140625" style="16" customWidth="1"/>
    <col min="7" max="255" width="9.140625" style="16"/>
    <col min="256" max="256" width="33.42578125" style="16" customWidth="1"/>
    <col min="257" max="259" width="15.42578125" style="16" bestFit="1" customWidth="1"/>
    <col min="260" max="260" width="15.28515625" style="16" customWidth="1"/>
    <col min="261" max="262" width="13.140625" style="16" customWidth="1"/>
    <col min="263" max="511" width="9.140625" style="16"/>
    <col min="512" max="512" width="33.42578125" style="16" customWidth="1"/>
    <col min="513" max="515" width="15.42578125" style="16" bestFit="1" customWidth="1"/>
    <col min="516" max="516" width="15.28515625" style="16" customWidth="1"/>
    <col min="517" max="518" width="13.140625" style="16" customWidth="1"/>
    <col min="519" max="767" width="9.140625" style="16"/>
    <col min="768" max="768" width="33.42578125" style="16" customWidth="1"/>
    <col min="769" max="771" width="15.42578125" style="16" bestFit="1" customWidth="1"/>
    <col min="772" max="772" width="15.28515625" style="16" customWidth="1"/>
    <col min="773" max="774" width="13.140625" style="16" customWidth="1"/>
    <col min="775" max="1023" width="9.140625" style="16"/>
    <col min="1024" max="1024" width="33.42578125" style="16" customWidth="1"/>
    <col min="1025" max="1027" width="15.42578125" style="16" bestFit="1" customWidth="1"/>
    <col min="1028" max="1028" width="15.28515625" style="16" customWidth="1"/>
    <col min="1029" max="1030" width="13.140625" style="16" customWidth="1"/>
    <col min="1031" max="1279" width="9.140625" style="16"/>
    <col min="1280" max="1280" width="33.42578125" style="16" customWidth="1"/>
    <col min="1281" max="1283" width="15.42578125" style="16" bestFit="1" customWidth="1"/>
    <col min="1284" max="1284" width="15.28515625" style="16" customWidth="1"/>
    <col min="1285" max="1286" width="13.140625" style="16" customWidth="1"/>
    <col min="1287" max="1535" width="9.140625" style="16"/>
    <col min="1536" max="1536" width="33.42578125" style="16" customWidth="1"/>
    <col min="1537" max="1539" width="15.42578125" style="16" bestFit="1" customWidth="1"/>
    <col min="1540" max="1540" width="15.28515625" style="16" customWidth="1"/>
    <col min="1541" max="1542" width="13.140625" style="16" customWidth="1"/>
    <col min="1543" max="1791" width="9.140625" style="16"/>
    <col min="1792" max="1792" width="33.42578125" style="16" customWidth="1"/>
    <col min="1793" max="1795" width="15.42578125" style="16" bestFit="1" customWidth="1"/>
    <col min="1796" max="1796" width="15.28515625" style="16" customWidth="1"/>
    <col min="1797" max="1798" width="13.140625" style="16" customWidth="1"/>
    <col min="1799" max="2047" width="9.140625" style="16"/>
    <col min="2048" max="2048" width="33.42578125" style="16" customWidth="1"/>
    <col min="2049" max="2051" width="15.42578125" style="16" bestFit="1" customWidth="1"/>
    <col min="2052" max="2052" width="15.28515625" style="16" customWidth="1"/>
    <col min="2053" max="2054" width="13.140625" style="16" customWidth="1"/>
    <col min="2055" max="2303" width="9.140625" style="16"/>
    <col min="2304" max="2304" width="33.42578125" style="16" customWidth="1"/>
    <col min="2305" max="2307" width="15.42578125" style="16" bestFit="1" customWidth="1"/>
    <col min="2308" max="2308" width="15.28515625" style="16" customWidth="1"/>
    <col min="2309" max="2310" width="13.140625" style="16" customWidth="1"/>
    <col min="2311" max="2559" width="9.140625" style="16"/>
    <col min="2560" max="2560" width="33.42578125" style="16" customWidth="1"/>
    <col min="2561" max="2563" width="15.42578125" style="16" bestFit="1" customWidth="1"/>
    <col min="2564" max="2564" width="15.28515625" style="16" customWidth="1"/>
    <col min="2565" max="2566" width="13.140625" style="16" customWidth="1"/>
    <col min="2567" max="2815" width="9.140625" style="16"/>
    <col min="2816" max="2816" width="33.42578125" style="16" customWidth="1"/>
    <col min="2817" max="2819" width="15.42578125" style="16" bestFit="1" customWidth="1"/>
    <col min="2820" max="2820" width="15.28515625" style="16" customWidth="1"/>
    <col min="2821" max="2822" width="13.140625" style="16" customWidth="1"/>
    <col min="2823" max="3071" width="9.140625" style="16"/>
    <col min="3072" max="3072" width="33.42578125" style="16" customWidth="1"/>
    <col min="3073" max="3075" width="15.42578125" style="16" bestFit="1" customWidth="1"/>
    <col min="3076" max="3076" width="15.28515625" style="16" customWidth="1"/>
    <col min="3077" max="3078" width="13.140625" style="16" customWidth="1"/>
    <col min="3079" max="3327" width="9.140625" style="16"/>
    <col min="3328" max="3328" width="33.42578125" style="16" customWidth="1"/>
    <col min="3329" max="3331" width="15.42578125" style="16" bestFit="1" customWidth="1"/>
    <col min="3332" max="3332" width="15.28515625" style="16" customWidth="1"/>
    <col min="3333" max="3334" width="13.140625" style="16" customWidth="1"/>
    <col min="3335" max="3583" width="9.140625" style="16"/>
    <col min="3584" max="3584" width="33.42578125" style="16" customWidth="1"/>
    <col min="3585" max="3587" width="15.42578125" style="16" bestFit="1" customWidth="1"/>
    <col min="3588" max="3588" width="15.28515625" style="16" customWidth="1"/>
    <col min="3589" max="3590" width="13.140625" style="16" customWidth="1"/>
    <col min="3591" max="3839" width="9.140625" style="16"/>
    <col min="3840" max="3840" width="33.42578125" style="16" customWidth="1"/>
    <col min="3841" max="3843" width="15.42578125" style="16" bestFit="1" customWidth="1"/>
    <col min="3844" max="3844" width="15.28515625" style="16" customWidth="1"/>
    <col min="3845" max="3846" width="13.140625" style="16" customWidth="1"/>
    <col min="3847" max="4095" width="9.140625" style="16"/>
    <col min="4096" max="4096" width="33.42578125" style="16" customWidth="1"/>
    <col min="4097" max="4099" width="15.42578125" style="16" bestFit="1" customWidth="1"/>
    <col min="4100" max="4100" width="15.28515625" style="16" customWidth="1"/>
    <col min="4101" max="4102" width="13.140625" style="16" customWidth="1"/>
    <col min="4103" max="4351" width="9.140625" style="16"/>
    <col min="4352" max="4352" width="33.42578125" style="16" customWidth="1"/>
    <col min="4353" max="4355" width="15.42578125" style="16" bestFit="1" customWidth="1"/>
    <col min="4356" max="4356" width="15.28515625" style="16" customWidth="1"/>
    <col min="4357" max="4358" width="13.140625" style="16" customWidth="1"/>
    <col min="4359" max="4607" width="9.140625" style="16"/>
    <col min="4608" max="4608" width="33.42578125" style="16" customWidth="1"/>
    <col min="4609" max="4611" width="15.42578125" style="16" bestFit="1" customWidth="1"/>
    <col min="4612" max="4612" width="15.28515625" style="16" customWidth="1"/>
    <col min="4613" max="4614" width="13.140625" style="16" customWidth="1"/>
    <col min="4615" max="4863" width="9.140625" style="16"/>
    <col min="4864" max="4864" width="33.42578125" style="16" customWidth="1"/>
    <col min="4865" max="4867" width="15.42578125" style="16" bestFit="1" customWidth="1"/>
    <col min="4868" max="4868" width="15.28515625" style="16" customWidth="1"/>
    <col min="4869" max="4870" width="13.140625" style="16" customWidth="1"/>
    <col min="4871" max="5119" width="9.140625" style="16"/>
    <col min="5120" max="5120" width="33.42578125" style="16" customWidth="1"/>
    <col min="5121" max="5123" width="15.42578125" style="16" bestFit="1" customWidth="1"/>
    <col min="5124" max="5124" width="15.28515625" style="16" customWidth="1"/>
    <col min="5125" max="5126" width="13.140625" style="16" customWidth="1"/>
    <col min="5127" max="5375" width="9.140625" style="16"/>
    <col min="5376" max="5376" width="33.42578125" style="16" customWidth="1"/>
    <col min="5377" max="5379" width="15.42578125" style="16" bestFit="1" customWidth="1"/>
    <col min="5380" max="5380" width="15.28515625" style="16" customWidth="1"/>
    <col min="5381" max="5382" width="13.140625" style="16" customWidth="1"/>
    <col min="5383" max="5631" width="9.140625" style="16"/>
    <col min="5632" max="5632" width="33.42578125" style="16" customWidth="1"/>
    <col min="5633" max="5635" width="15.42578125" style="16" bestFit="1" customWidth="1"/>
    <col min="5636" max="5636" width="15.28515625" style="16" customWidth="1"/>
    <col min="5637" max="5638" width="13.140625" style="16" customWidth="1"/>
    <col min="5639" max="5887" width="9.140625" style="16"/>
    <col min="5888" max="5888" width="33.42578125" style="16" customWidth="1"/>
    <col min="5889" max="5891" width="15.42578125" style="16" bestFit="1" customWidth="1"/>
    <col min="5892" max="5892" width="15.28515625" style="16" customWidth="1"/>
    <col min="5893" max="5894" width="13.140625" style="16" customWidth="1"/>
    <col min="5895" max="6143" width="9.140625" style="16"/>
    <col min="6144" max="6144" width="33.42578125" style="16" customWidth="1"/>
    <col min="6145" max="6147" width="15.42578125" style="16" bestFit="1" customWidth="1"/>
    <col min="6148" max="6148" width="15.28515625" style="16" customWidth="1"/>
    <col min="6149" max="6150" width="13.140625" style="16" customWidth="1"/>
    <col min="6151" max="6399" width="9.140625" style="16"/>
    <col min="6400" max="6400" width="33.42578125" style="16" customWidth="1"/>
    <col min="6401" max="6403" width="15.42578125" style="16" bestFit="1" customWidth="1"/>
    <col min="6404" max="6404" width="15.28515625" style="16" customWidth="1"/>
    <col min="6405" max="6406" width="13.140625" style="16" customWidth="1"/>
    <col min="6407" max="6655" width="9.140625" style="16"/>
    <col min="6656" max="6656" width="33.42578125" style="16" customWidth="1"/>
    <col min="6657" max="6659" width="15.42578125" style="16" bestFit="1" customWidth="1"/>
    <col min="6660" max="6660" width="15.28515625" style="16" customWidth="1"/>
    <col min="6661" max="6662" width="13.140625" style="16" customWidth="1"/>
    <col min="6663" max="6911" width="9.140625" style="16"/>
    <col min="6912" max="6912" width="33.42578125" style="16" customWidth="1"/>
    <col min="6913" max="6915" width="15.42578125" style="16" bestFit="1" customWidth="1"/>
    <col min="6916" max="6916" width="15.28515625" style="16" customWidth="1"/>
    <col min="6917" max="6918" width="13.140625" style="16" customWidth="1"/>
    <col min="6919" max="7167" width="9.140625" style="16"/>
    <col min="7168" max="7168" width="33.42578125" style="16" customWidth="1"/>
    <col min="7169" max="7171" width="15.42578125" style="16" bestFit="1" customWidth="1"/>
    <col min="7172" max="7172" width="15.28515625" style="16" customWidth="1"/>
    <col min="7173" max="7174" width="13.140625" style="16" customWidth="1"/>
    <col min="7175" max="7423" width="9.140625" style="16"/>
    <col min="7424" max="7424" width="33.42578125" style="16" customWidth="1"/>
    <col min="7425" max="7427" width="15.42578125" style="16" bestFit="1" customWidth="1"/>
    <col min="7428" max="7428" width="15.28515625" style="16" customWidth="1"/>
    <col min="7429" max="7430" width="13.140625" style="16" customWidth="1"/>
    <col min="7431" max="7679" width="9.140625" style="16"/>
    <col min="7680" max="7680" width="33.42578125" style="16" customWidth="1"/>
    <col min="7681" max="7683" width="15.42578125" style="16" bestFit="1" customWidth="1"/>
    <col min="7684" max="7684" width="15.28515625" style="16" customWidth="1"/>
    <col min="7685" max="7686" width="13.140625" style="16" customWidth="1"/>
    <col min="7687" max="7935" width="9.140625" style="16"/>
    <col min="7936" max="7936" width="33.42578125" style="16" customWidth="1"/>
    <col min="7937" max="7939" width="15.42578125" style="16" bestFit="1" customWidth="1"/>
    <col min="7940" max="7940" width="15.28515625" style="16" customWidth="1"/>
    <col min="7941" max="7942" width="13.140625" style="16" customWidth="1"/>
    <col min="7943" max="8191" width="9.140625" style="16"/>
    <col min="8192" max="8192" width="33.42578125" style="16" customWidth="1"/>
    <col min="8193" max="8195" width="15.42578125" style="16" bestFit="1" customWidth="1"/>
    <col min="8196" max="8196" width="15.28515625" style="16" customWidth="1"/>
    <col min="8197" max="8198" width="13.140625" style="16" customWidth="1"/>
    <col min="8199" max="8447" width="9.140625" style="16"/>
    <col min="8448" max="8448" width="33.42578125" style="16" customWidth="1"/>
    <col min="8449" max="8451" width="15.42578125" style="16" bestFit="1" customWidth="1"/>
    <col min="8452" max="8452" width="15.28515625" style="16" customWidth="1"/>
    <col min="8453" max="8454" width="13.140625" style="16" customWidth="1"/>
    <col min="8455" max="8703" width="9.140625" style="16"/>
    <col min="8704" max="8704" width="33.42578125" style="16" customWidth="1"/>
    <col min="8705" max="8707" width="15.42578125" style="16" bestFit="1" customWidth="1"/>
    <col min="8708" max="8708" width="15.28515625" style="16" customWidth="1"/>
    <col min="8709" max="8710" width="13.140625" style="16" customWidth="1"/>
    <col min="8711" max="8959" width="9.140625" style="16"/>
    <col min="8960" max="8960" width="33.42578125" style="16" customWidth="1"/>
    <col min="8961" max="8963" width="15.42578125" style="16" bestFit="1" customWidth="1"/>
    <col min="8964" max="8964" width="15.28515625" style="16" customWidth="1"/>
    <col min="8965" max="8966" width="13.140625" style="16" customWidth="1"/>
    <col min="8967" max="9215" width="9.140625" style="16"/>
    <col min="9216" max="9216" width="33.42578125" style="16" customWidth="1"/>
    <col min="9217" max="9219" width="15.42578125" style="16" bestFit="1" customWidth="1"/>
    <col min="9220" max="9220" width="15.28515625" style="16" customWidth="1"/>
    <col min="9221" max="9222" width="13.140625" style="16" customWidth="1"/>
    <col min="9223" max="9471" width="9.140625" style="16"/>
    <col min="9472" max="9472" width="33.42578125" style="16" customWidth="1"/>
    <col min="9473" max="9475" width="15.42578125" style="16" bestFit="1" customWidth="1"/>
    <col min="9476" max="9476" width="15.28515625" style="16" customWidth="1"/>
    <col min="9477" max="9478" width="13.140625" style="16" customWidth="1"/>
    <col min="9479" max="9727" width="9.140625" style="16"/>
    <col min="9728" max="9728" width="33.42578125" style="16" customWidth="1"/>
    <col min="9729" max="9731" width="15.42578125" style="16" bestFit="1" customWidth="1"/>
    <col min="9732" max="9732" width="15.28515625" style="16" customWidth="1"/>
    <col min="9733" max="9734" width="13.140625" style="16" customWidth="1"/>
    <col min="9735" max="9983" width="9.140625" style="16"/>
    <col min="9984" max="9984" width="33.42578125" style="16" customWidth="1"/>
    <col min="9985" max="9987" width="15.42578125" style="16" bestFit="1" customWidth="1"/>
    <col min="9988" max="9988" width="15.28515625" style="16" customWidth="1"/>
    <col min="9989" max="9990" width="13.140625" style="16" customWidth="1"/>
    <col min="9991" max="10239" width="9.140625" style="16"/>
    <col min="10240" max="10240" width="33.42578125" style="16" customWidth="1"/>
    <col min="10241" max="10243" width="15.42578125" style="16" bestFit="1" customWidth="1"/>
    <col min="10244" max="10244" width="15.28515625" style="16" customWidth="1"/>
    <col min="10245" max="10246" width="13.140625" style="16" customWidth="1"/>
    <col min="10247" max="10495" width="9.140625" style="16"/>
    <col min="10496" max="10496" width="33.42578125" style="16" customWidth="1"/>
    <col min="10497" max="10499" width="15.42578125" style="16" bestFit="1" customWidth="1"/>
    <col min="10500" max="10500" width="15.28515625" style="16" customWidth="1"/>
    <col min="10501" max="10502" width="13.140625" style="16" customWidth="1"/>
    <col min="10503" max="10751" width="9.140625" style="16"/>
    <col min="10752" max="10752" width="33.42578125" style="16" customWidth="1"/>
    <col min="10753" max="10755" width="15.42578125" style="16" bestFit="1" customWidth="1"/>
    <col min="10756" max="10756" width="15.28515625" style="16" customWidth="1"/>
    <col min="10757" max="10758" width="13.140625" style="16" customWidth="1"/>
    <col min="10759" max="11007" width="9.140625" style="16"/>
    <col min="11008" max="11008" width="33.42578125" style="16" customWidth="1"/>
    <col min="11009" max="11011" width="15.42578125" style="16" bestFit="1" customWidth="1"/>
    <col min="11012" max="11012" width="15.28515625" style="16" customWidth="1"/>
    <col min="11013" max="11014" width="13.140625" style="16" customWidth="1"/>
    <col min="11015" max="11263" width="9.140625" style="16"/>
    <col min="11264" max="11264" width="33.42578125" style="16" customWidth="1"/>
    <col min="11265" max="11267" width="15.42578125" style="16" bestFit="1" customWidth="1"/>
    <col min="11268" max="11268" width="15.28515625" style="16" customWidth="1"/>
    <col min="11269" max="11270" width="13.140625" style="16" customWidth="1"/>
    <col min="11271" max="11519" width="9.140625" style="16"/>
    <col min="11520" max="11520" width="33.42578125" style="16" customWidth="1"/>
    <col min="11521" max="11523" width="15.42578125" style="16" bestFit="1" customWidth="1"/>
    <col min="11524" max="11524" width="15.28515625" style="16" customWidth="1"/>
    <col min="11525" max="11526" width="13.140625" style="16" customWidth="1"/>
    <col min="11527" max="11775" width="9.140625" style="16"/>
    <col min="11776" max="11776" width="33.42578125" style="16" customWidth="1"/>
    <col min="11777" max="11779" width="15.42578125" style="16" bestFit="1" customWidth="1"/>
    <col min="11780" max="11780" width="15.28515625" style="16" customWidth="1"/>
    <col min="11781" max="11782" width="13.140625" style="16" customWidth="1"/>
    <col min="11783" max="12031" width="9.140625" style="16"/>
    <col min="12032" max="12032" width="33.42578125" style="16" customWidth="1"/>
    <col min="12033" max="12035" width="15.42578125" style="16" bestFit="1" customWidth="1"/>
    <col min="12036" max="12036" width="15.28515625" style="16" customWidth="1"/>
    <col min="12037" max="12038" width="13.140625" style="16" customWidth="1"/>
    <col min="12039" max="12287" width="9.140625" style="16"/>
    <col min="12288" max="12288" width="33.42578125" style="16" customWidth="1"/>
    <col min="12289" max="12291" width="15.42578125" style="16" bestFit="1" customWidth="1"/>
    <col min="12292" max="12292" width="15.28515625" style="16" customWidth="1"/>
    <col min="12293" max="12294" width="13.140625" style="16" customWidth="1"/>
    <col min="12295" max="12543" width="9.140625" style="16"/>
    <col min="12544" max="12544" width="33.42578125" style="16" customWidth="1"/>
    <col min="12545" max="12547" width="15.42578125" style="16" bestFit="1" customWidth="1"/>
    <col min="12548" max="12548" width="15.28515625" style="16" customWidth="1"/>
    <col min="12549" max="12550" width="13.140625" style="16" customWidth="1"/>
    <col min="12551" max="12799" width="9.140625" style="16"/>
    <col min="12800" max="12800" width="33.42578125" style="16" customWidth="1"/>
    <col min="12801" max="12803" width="15.42578125" style="16" bestFit="1" customWidth="1"/>
    <col min="12804" max="12804" width="15.28515625" style="16" customWidth="1"/>
    <col min="12805" max="12806" width="13.140625" style="16" customWidth="1"/>
    <col min="12807" max="13055" width="9.140625" style="16"/>
    <col min="13056" max="13056" width="33.42578125" style="16" customWidth="1"/>
    <col min="13057" max="13059" width="15.42578125" style="16" bestFit="1" customWidth="1"/>
    <col min="13060" max="13060" width="15.28515625" style="16" customWidth="1"/>
    <col min="13061" max="13062" width="13.140625" style="16" customWidth="1"/>
    <col min="13063" max="13311" width="9.140625" style="16"/>
    <col min="13312" max="13312" width="33.42578125" style="16" customWidth="1"/>
    <col min="13313" max="13315" width="15.42578125" style="16" bestFit="1" customWidth="1"/>
    <col min="13316" max="13316" width="15.28515625" style="16" customWidth="1"/>
    <col min="13317" max="13318" width="13.140625" style="16" customWidth="1"/>
    <col min="13319" max="13567" width="9.140625" style="16"/>
    <col min="13568" max="13568" width="33.42578125" style="16" customWidth="1"/>
    <col min="13569" max="13571" width="15.42578125" style="16" bestFit="1" customWidth="1"/>
    <col min="13572" max="13572" width="15.28515625" style="16" customWidth="1"/>
    <col min="13573" max="13574" width="13.140625" style="16" customWidth="1"/>
    <col min="13575" max="13823" width="9.140625" style="16"/>
    <col min="13824" max="13824" width="33.42578125" style="16" customWidth="1"/>
    <col min="13825" max="13827" width="15.42578125" style="16" bestFit="1" customWidth="1"/>
    <col min="13828" max="13828" width="15.28515625" style="16" customWidth="1"/>
    <col min="13829" max="13830" width="13.140625" style="16" customWidth="1"/>
    <col min="13831" max="14079" width="9.140625" style="16"/>
    <col min="14080" max="14080" width="33.42578125" style="16" customWidth="1"/>
    <col min="14081" max="14083" width="15.42578125" style="16" bestFit="1" customWidth="1"/>
    <col min="14084" max="14084" width="15.28515625" style="16" customWidth="1"/>
    <col min="14085" max="14086" width="13.140625" style="16" customWidth="1"/>
    <col min="14087" max="14335" width="9.140625" style="16"/>
    <col min="14336" max="14336" width="33.42578125" style="16" customWidth="1"/>
    <col min="14337" max="14339" width="15.42578125" style="16" bestFit="1" customWidth="1"/>
    <col min="14340" max="14340" width="15.28515625" style="16" customWidth="1"/>
    <col min="14341" max="14342" width="13.140625" style="16" customWidth="1"/>
    <col min="14343" max="14591" width="9.140625" style="16"/>
    <col min="14592" max="14592" width="33.42578125" style="16" customWidth="1"/>
    <col min="14593" max="14595" width="15.42578125" style="16" bestFit="1" customWidth="1"/>
    <col min="14596" max="14596" width="15.28515625" style="16" customWidth="1"/>
    <col min="14597" max="14598" width="13.140625" style="16" customWidth="1"/>
    <col min="14599" max="14847" width="9.140625" style="16"/>
    <col min="14848" max="14848" width="33.42578125" style="16" customWidth="1"/>
    <col min="14849" max="14851" width="15.42578125" style="16" bestFit="1" customWidth="1"/>
    <col min="14852" max="14852" width="15.28515625" style="16" customWidth="1"/>
    <col min="14853" max="14854" width="13.140625" style="16" customWidth="1"/>
    <col min="14855" max="15103" width="9.140625" style="16"/>
    <col min="15104" max="15104" width="33.42578125" style="16" customWidth="1"/>
    <col min="15105" max="15107" width="15.42578125" style="16" bestFit="1" customWidth="1"/>
    <col min="15108" max="15108" width="15.28515625" style="16" customWidth="1"/>
    <col min="15109" max="15110" width="13.140625" style="16" customWidth="1"/>
    <col min="15111" max="15359" width="9.140625" style="16"/>
    <col min="15360" max="15360" width="33.42578125" style="16" customWidth="1"/>
    <col min="15361" max="15363" width="15.42578125" style="16" bestFit="1" customWidth="1"/>
    <col min="15364" max="15364" width="15.28515625" style="16" customWidth="1"/>
    <col min="15365" max="15366" width="13.140625" style="16" customWidth="1"/>
    <col min="15367" max="15615" width="9.140625" style="16"/>
    <col min="15616" max="15616" width="33.42578125" style="16" customWidth="1"/>
    <col min="15617" max="15619" width="15.42578125" style="16" bestFit="1" customWidth="1"/>
    <col min="15620" max="15620" width="15.28515625" style="16" customWidth="1"/>
    <col min="15621" max="15622" width="13.140625" style="16" customWidth="1"/>
    <col min="15623" max="15871" width="9.140625" style="16"/>
    <col min="15872" max="15872" width="33.42578125" style="16" customWidth="1"/>
    <col min="15873" max="15875" width="15.42578125" style="16" bestFit="1" customWidth="1"/>
    <col min="15876" max="15876" width="15.28515625" style="16" customWidth="1"/>
    <col min="15877" max="15878" width="13.140625" style="16" customWidth="1"/>
    <col min="15879" max="16127" width="9.140625" style="16"/>
    <col min="16128" max="16128" width="33.42578125" style="16" customWidth="1"/>
    <col min="16129" max="16131" width="15.42578125" style="16" bestFit="1" customWidth="1"/>
    <col min="16132" max="16132" width="15.28515625" style="16" customWidth="1"/>
    <col min="16133" max="16134" width="13.140625" style="16" customWidth="1"/>
    <col min="16135" max="16384" width="9.140625" style="16"/>
  </cols>
  <sheetData>
    <row r="1" spans="1:6" x14ac:dyDescent="0.2">
      <c r="A1" s="259" t="s">
        <v>336</v>
      </c>
      <c r="B1" s="260"/>
      <c r="C1" s="260"/>
    </row>
    <row r="2" spans="1:6" x14ac:dyDescent="0.2">
      <c r="A2" s="259" t="s">
        <v>337</v>
      </c>
      <c r="B2" s="259"/>
      <c r="C2" s="259"/>
    </row>
    <row r="3" spans="1:6" ht="21.75" customHeight="1" x14ac:dyDescent="0.2">
      <c r="A3" s="261" t="s">
        <v>467</v>
      </c>
      <c r="B3" s="262"/>
      <c r="C3" s="262"/>
    </row>
    <row r="4" spans="1:6" x14ac:dyDescent="0.2">
      <c r="A4" s="263" t="s">
        <v>464</v>
      </c>
      <c r="B4" s="264"/>
      <c r="C4" s="264"/>
    </row>
    <row r="6" spans="1:6" s="2" customFormat="1" x14ac:dyDescent="0.2">
      <c r="A6" s="267" t="s">
        <v>1</v>
      </c>
      <c r="B6" s="267"/>
      <c r="C6" s="267"/>
      <c r="D6" s="267"/>
      <c r="E6" s="267"/>
      <c r="F6" s="267"/>
    </row>
    <row r="7" spans="1:6" s="2" customFormat="1" x14ac:dyDescent="0.2">
      <c r="A7" s="265" t="s">
        <v>2</v>
      </c>
      <c r="B7" s="265"/>
      <c r="C7" s="266"/>
      <c r="D7" s="266"/>
    </row>
    <row r="8" spans="1:6" s="5" customFormat="1" ht="38.25" x14ac:dyDescent="0.25">
      <c r="A8" s="3" t="s">
        <v>3</v>
      </c>
      <c r="B8" s="3" t="s">
        <v>462</v>
      </c>
      <c r="C8" s="3" t="s">
        <v>366</v>
      </c>
      <c r="D8" s="3" t="s">
        <v>469</v>
      </c>
      <c r="E8" s="4" t="s">
        <v>0</v>
      </c>
      <c r="F8" s="1" t="s">
        <v>0</v>
      </c>
    </row>
    <row r="9" spans="1:6" s="11" customFormat="1" ht="12" x14ac:dyDescent="0.2">
      <c r="A9" s="6">
        <v>1</v>
      </c>
      <c r="B9" s="7">
        <v>2</v>
      </c>
      <c r="C9" s="8">
        <v>3</v>
      </c>
      <c r="D9" s="8">
        <v>4</v>
      </c>
      <c r="E9" s="9" t="s">
        <v>395</v>
      </c>
      <c r="F9" s="10" t="s">
        <v>396</v>
      </c>
    </row>
    <row r="10" spans="1:6" x14ac:dyDescent="0.2">
      <c r="A10" s="12" t="s">
        <v>6</v>
      </c>
      <c r="B10" s="13">
        <v>456186.22</v>
      </c>
      <c r="C10" s="13">
        <v>963590.35</v>
      </c>
      <c r="D10" s="13">
        <v>523176.67</v>
      </c>
      <c r="E10" s="14">
        <f t="shared" ref="E10:E16" si="0">D10/B10*100</f>
        <v>114.68489118325407</v>
      </c>
      <c r="F10" s="15">
        <f t="shared" ref="F10:F16" si="1">D10/C10*100</f>
        <v>54.294511147812962</v>
      </c>
    </row>
    <row r="11" spans="1:6" ht="25.5" x14ac:dyDescent="0.2">
      <c r="A11" s="12" t="s">
        <v>7</v>
      </c>
      <c r="B11" s="13">
        <v>52.96</v>
      </c>
      <c r="C11" s="13">
        <v>106.18</v>
      </c>
      <c r="D11" s="13">
        <v>207.05</v>
      </c>
      <c r="E11" s="14">
        <f t="shared" si="0"/>
        <v>390.95543806646526</v>
      </c>
      <c r="F11" s="15">
        <f t="shared" si="1"/>
        <v>194.99905820305142</v>
      </c>
    </row>
    <row r="12" spans="1:6" x14ac:dyDescent="0.2">
      <c r="A12" s="12" t="s">
        <v>8</v>
      </c>
      <c r="B12" s="13">
        <v>456239.18</v>
      </c>
      <c r="C12" s="13">
        <v>963696.53</v>
      </c>
      <c r="D12" s="13">
        <v>523383.72</v>
      </c>
      <c r="E12" s="14">
        <f t="shared" si="0"/>
        <v>114.71696052057607</v>
      </c>
      <c r="F12" s="15">
        <f t="shared" si="1"/>
        <v>54.310013962590475</v>
      </c>
    </row>
    <row r="13" spans="1:6" x14ac:dyDescent="0.2">
      <c r="A13" s="12" t="s">
        <v>9</v>
      </c>
      <c r="B13" s="13">
        <v>451080.79</v>
      </c>
      <c r="C13" s="13">
        <v>932658.16</v>
      </c>
      <c r="D13" s="13">
        <v>518087.28</v>
      </c>
      <c r="E13" s="14">
        <f t="shared" si="0"/>
        <v>114.8546538636682</v>
      </c>
      <c r="F13" s="15">
        <f t="shared" si="1"/>
        <v>55.549535962886985</v>
      </c>
    </row>
    <row r="14" spans="1:6" ht="25.5" x14ac:dyDescent="0.2">
      <c r="A14" s="12" t="s">
        <v>10</v>
      </c>
      <c r="B14" s="13">
        <v>7912.37</v>
      </c>
      <c r="C14" s="13">
        <v>31701.98</v>
      </c>
      <c r="D14" s="13">
        <v>14690.65</v>
      </c>
      <c r="E14" s="14">
        <f t="shared" si="0"/>
        <v>185.6668735157734</v>
      </c>
      <c r="F14" s="15">
        <f t="shared" si="1"/>
        <v>46.339850066147285</v>
      </c>
    </row>
    <row r="15" spans="1:6" x14ac:dyDescent="0.2">
      <c r="A15" s="12" t="s">
        <v>11</v>
      </c>
      <c r="B15" s="13">
        <f>SUM(B13:B14)</f>
        <v>458993.16</v>
      </c>
      <c r="C15" s="13">
        <f>SUM(C13:C14)</f>
        <v>964360.14</v>
      </c>
      <c r="D15" s="13">
        <f>SUM(D13:D14)</f>
        <v>532777.93000000005</v>
      </c>
      <c r="E15" s="14">
        <f t="shared" si="0"/>
        <v>116.07535284403805</v>
      </c>
      <c r="F15" s="15">
        <f t="shared" si="1"/>
        <v>55.246780523301183</v>
      </c>
    </row>
    <row r="16" spans="1:6" x14ac:dyDescent="0.2">
      <c r="A16" s="12" t="s">
        <v>12</v>
      </c>
      <c r="B16" s="13">
        <v>2753.98</v>
      </c>
      <c r="C16" s="13">
        <v>663.61</v>
      </c>
      <c r="D16" s="13">
        <v>9394.2099999999991</v>
      </c>
      <c r="E16" s="14">
        <f t="shared" si="0"/>
        <v>341.11395144481799</v>
      </c>
      <c r="F16" s="15">
        <f t="shared" si="1"/>
        <v>1415.6221274543782</v>
      </c>
    </row>
    <row r="17" spans="1:6" hidden="1" x14ac:dyDescent="0.2"/>
    <row r="19" spans="1:6" s="2" customFormat="1" x14ac:dyDescent="0.2">
      <c r="A19" s="265" t="s">
        <v>13</v>
      </c>
      <c r="B19" s="265"/>
      <c r="C19" s="266"/>
      <c r="D19" s="266"/>
    </row>
    <row r="20" spans="1:6" s="5" customFormat="1" ht="38.25" x14ac:dyDescent="0.25">
      <c r="A20" s="3" t="s">
        <v>3</v>
      </c>
      <c r="B20" s="3" t="s">
        <v>462</v>
      </c>
      <c r="C20" s="3" t="s">
        <v>366</v>
      </c>
      <c r="D20" s="3" t="s">
        <v>469</v>
      </c>
      <c r="E20" s="4" t="s">
        <v>0</v>
      </c>
      <c r="F20" s="1" t="s">
        <v>0</v>
      </c>
    </row>
    <row r="21" spans="1:6" s="11" customFormat="1" ht="12" x14ac:dyDescent="0.2">
      <c r="A21" s="6">
        <v>1</v>
      </c>
      <c r="B21" s="7">
        <v>2</v>
      </c>
      <c r="C21" s="8">
        <v>3</v>
      </c>
      <c r="D21" s="8">
        <v>5</v>
      </c>
      <c r="E21" s="9" t="s">
        <v>4</v>
      </c>
      <c r="F21" s="10" t="s">
        <v>5</v>
      </c>
    </row>
    <row r="22" spans="1:6" ht="25.5" x14ac:dyDescent="0.2">
      <c r="A22" s="12" t="s">
        <v>14</v>
      </c>
      <c r="B22" s="13"/>
      <c r="C22" s="13"/>
      <c r="D22" s="13"/>
      <c r="E22" s="14">
        <v>0</v>
      </c>
      <c r="F22" s="15">
        <v>0</v>
      </c>
    </row>
    <row r="23" spans="1:6" ht="25.5" x14ac:dyDescent="0.2">
      <c r="A23" s="12" t="s">
        <v>15</v>
      </c>
      <c r="B23" s="13"/>
      <c r="C23" s="13"/>
      <c r="D23" s="13"/>
      <c r="E23" s="14">
        <v>0</v>
      </c>
      <c r="F23" s="15">
        <v>0</v>
      </c>
    </row>
    <row r="24" spans="1:6" x14ac:dyDescent="0.2">
      <c r="A24" s="12" t="s">
        <v>16</v>
      </c>
      <c r="B24" s="13">
        <f>B22-B23</f>
        <v>0</v>
      </c>
      <c r="C24" s="13">
        <f>C22-C23</f>
        <v>0</v>
      </c>
      <c r="D24" s="13">
        <f>D22-D23</f>
        <v>0</v>
      </c>
      <c r="E24" s="14">
        <v>0</v>
      </c>
      <c r="F24" s="15">
        <v>0</v>
      </c>
    </row>
    <row r="25" spans="1:6" x14ac:dyDescent="0.2">
      <c r="A25" s="17"/>
      <c r="B25" s="17"/>
      <c r="C25" s="17"/>
      <c r="D25" s="17"/>
    </row>
    <row r="26" spans="1:6" s="2" customFormat="1" x14ac:dyDescent="0.2">
      <c r="A26" s="268" t="s">
        <v>17</v>
      </c>
      <c r="B26" s="268"/>
      <c r="C26" s="268"/>
      <c r="D26" s="18"/>
    </row>
    <row r="27" spans="1:6" ht="38.25" x14ac:dyDescent="0.2">
      <c r="A27" s="19" t="s">
        <v>18</v>
      </c>
      <c r="B27" s="13">
        <v>4250.53</v>
      </c>
      <c r="C27" s="13"/>
      <c r="D27" s="13">
        <v>-9394.2099999999991</v>
      </c>
      <c r="E27" s="14">
        <f>D27/B27*100</f>
        <v>-221.01267371363099</v>
      </c>
      <c r="F27" s="15">
        <v>0</v>
      </c>
    </row>
    <row r="28" spans="1:6" ht="38.25" x14ac:dyDescent="0.2">
      <c r="A28" s="19" t="s">
        <v>19</v>
      </c>
      <c r="B28" s="20">
        <v>4250.53</v>
      </c>
      <c r="C28" s="20"/>
      <c r="D28" s="20">
        <v>4250.53</v>
      </c>
      <c r="E28" s="14">
        <f>D28/B28*100</f>
        <v>100</v>
      </c>
      <c r="F28" s="15">
        <v>0</v>
      </c>
    </row>
    <row r="30" spans="1:6" s="2" customFormat="1" x14ac:dyDescent="0.2">
      <c r="A30" s="268" t="s">
        <v>20</v>
      </c>
      <c r="B30" s="268"/>
      <c r="C30" s="269"/>
      <c r="D30" s="269"/>
    </row>
    <row r="31" spans="1:6" ht="25.5" x14ac:dyDescent="0.2">
      <c r="A31" s="19" t="s">
        <v>21</v>
      </c>
      <c r="B31" s="21">
        <f>SUM(B27:C27)</f>
        <v>4250.53</v>
      </c>
      <c r="C31" s="21">
        <f>SUM(C27:D27)</f>
        <v>-9394.2099999999991</v>
      </c>
      <c r="D31" s="22">
        <v>5143.68</v>
      </c>
      <c r="E31" s="14">
        <f>D31/B31*100</f>
        <v>121.01267371363103</v>
      </c>
      <c r="F31" s="15">
        <f t="shared" ref="F31" si="2">D31/C31*100</f>
        <v>-54.753725965248812</v>
      </c>
    </row>
    <row r="32" spans="1:6" x14ac:dyDescent="0.2">
      <c r="A32" s="23"/>
      <c r="B32" s="24"/>
      <c r="C32" s="24"/>
      <c r="D32" s="24"/>
    </row>
    <row r="33" spans="1:6" s="2" customFormat="1" x14ac:dyDescent="0.2">
      <c r="A33" s="265" t="s">
        <v>22</v>
      </c>
      <c r="B33" s="265"/>
      <c r="C33" s="266"/>
      <c r="D33" s="266"/>
    </row>
    <row r="34" spans="1:6" s="5" customFormat="1" ht="38.25" x14ac:dyDescent="0.25">
      <c r="A34" s="3" t="s">
        <v>3</v>
      </c>
      <c r="B34" s="3" t="s">
        <v>462</v>
      </c>
      <c r="C34" s="3" t="s">
        <v>366</v>
      </c>
      <c r="D34" s="3" t="s">
        <v>469</v>
      </c>
      <c r="E34" s="4" t="s">
        <v>0</v>
      </c>
      <c r="F34" s="1" t="s">
        <v>0</v>
      </c>
    </row>
    <row r="35" spans="1:6" s="11" customFormat="1" ht="12" x14ac:dyDescent="0.2">
      <c r="A35" s="6">
        <v>1</v>
      </c>
      <c r="B35" s="7">
        <v>2</v>
      </c>
      <c r="C35" s="8">
        <v>3</v>
      </c>
      <c r="D35" s="8">
        <v>5</v>
      </c>
      <c r="E35" s="9" t="s">
        <v>4</v>
      </c>
      <c r="F35" s="10" t="s">
        <v>5</v>
      </c>
    </row>
    <row r="36" spans="1:6" x14ac:dyDescent="0.2">
      <c r="A36" s="12" t="s">
        <v>23</v>
      </c>
      <c r="B36" s="13">
        <f>SUM(B12)</f>
        <v>456239.18</v>
      </c>
      <c r="C36" s="13">
        <f>SUM(C12)</f>
        <v>963696.53</v>
      </c>
      <c r="D36" s="13">
        <f>SUM(D12)</f>
        <v>523383.72</v>
      </c>
      <c r="E36" s="14">
        <f>D36/B36*100</f>
        <v>114.71696052057607</v>
      </c>
      <c r="F36" s="15">
        <f t="shared" ref="F36" si="3">D36/C36*100</f>
        <v>54.310013962590475</v>
      </c>
    </row>
    <row r="37" spans="1:6" x14ac:dyDescent="0.2">
      <c r="A37" s="12" t="s">
        <v>24</v>
      </c>
      <c r="B37" s="13">
        <f>SUM(B27)</f>
        <v>4250.53</v>
      </c>
      <c r="C37" s="13">
        <f>SUM(C27)</f>
        <v>0</v>
      </c>
      <c r="D37" s="13">
        <f>SUM(D27)</f>
        <v>-9394.2099999999991</v>
      </c>
      <c r="E37" s="14">
        <f>D37/B37*100</f>
        <v>-221.01267371363099</v>
      </c>
      <c r="F37" s="15">
        <v>0</v>
      </c>
    </row>
    <row r="38" spans="1:6" ht="25.5" x14ac:dyDescent="0.2">
      <c r="A38" s="12" t="s">
        <v>25</v>
      </c>
      <c r="B38" s="13">
        <f>SUM(B22)</f>
        <v>0</v>
      </c>
      <c r="C38" s="13">
        <f>SUM(C22)</f>
        <v>0</v>
      </c>
      <c r="D38" s="13">
        <f>SUM(D22)</f>
        <v>0</v>
      </c>
      <c r="E38" s="14">
        <v>0</v>
      </c>
      <c r="F38" s="15">
        <v>0</v>
      </c>
    </row>
    <row r="39" spans="1:6" ht="25.5" x14ac:dyDescent="0.2">
      <c r="A39" s="12" t="s">
        <v>26</v>
      </c>
      <c r="B39" s="13">
        <f>SUM(B36:B38)</f>
        <v>460489.71</v>
      </c>
      <c r="C39" s="13">
        <f>SUM(C36:C38)</f>
        <v>963696.53</v>
      </c>
      <c r="D39" s="13">
        <v>527634.25</v>
      </c>
      <c r="E39" s="14">
        <f>D39/B39*100</f>
        <v>114.58111626424834</v>
      </c>
      <c r="F39" s="15">
        <f t="shared" ref="F39:F40" si="4">D39/C39*100</f>
        <v>54.751079159743362</v>
      </c>
    </row>
    <row r="40" spans="1:6" x14ac:dyDescent="0.2">
      <c r="A40" s="12" t="s">
        <v>27</v>
      </c>
      <c r="B40" s="13">
        <f>SUM(B15)</f>
        <v>458993.16</v>
      </c>
      <c r="C40" s="13">
        <f>SUM(C15)</f>
        <v>964360.14</v>
      </c>
      <c r="D40" s="13">
        <f>SUM(D15)</f>
        <v>532777.93000000005</v>
      </c>
      <c r="E40" s="14">
        <f>D40/B40*100</f>
        <v>116.07535284403805</v>
      </c>
      <c r="F40" s="15">
        <f t="shared" si="4"/>
        <v>55.246780523301183</v>
      </c>
    </row>
    <row r="41" spans="1:6" ht="25.5" x14ac:dyDescent="0.2">
      <c r="A41" s="12" t="s">
        <v>28</v>
      </c>
      <c r="B41" s="13">
        <f>SUM(B23)</f>
        <v>0</v>
      </c>
      <c r="C41" s="13">
        <f>SUM(C23)</f>
        <v>0</v>
      </c>
      <c r="D41" s="13">
        <f>SUM(D23)</f>
        <v>0</v>
      </c>
      <c r="E41" s="14">
        <v>0</v>
      </c>
      <c r="F41" s="15">
        <v>0</v>
      </c>
    </row>
    <row r="42" spans="1:6" ht="25.5" x14ac:dyDescent="0.2">
      <c r="A42" s="12" t="s">
        <v>29</v>
      </c>
      <c r="B42" s="13">
        <f>SUM(B40:B41)</f>
        <v>458993.16</v>
      </c>
      <c r="C42" s="13">
        <f>SUM(C40:C41)</f>
        <v>964360.14</v>
      </c>
      <c r="D42" s="13">
        <f>SUM(D40:D41)</f>
        <v>532777.93000000005</v>
      </c>
      <c r="E42" s="14">
        <f>D42/B42*100</f>
        <v>116.07535284403805</v>
      </c>
      <c r="F42" s="15">
        <f t="shared" ref="F42" si="5">D42/C42*100</f>
        <v>55.246780523301183</v>
      </c>
    </row>
    <row r="43" spans="1:6" hidden="1" x14ac:dyDescent="0.2"/>
    <row r="45" spans="1:6" x14ac:dyDescent="0.2">
      <c r="D45" s="258" t="s">
        <v>338</v>
      </c>
      <c r="E45" s="258"/>
      <c r="F45" s="258"/>
    </row>
    <row r="46" spans="1:6" x14ac:dyDescent="0.2">
      <c r="D46" s="258" t="s">
        <v>339</v>
      </c>
      <c r="E46" s="258"/>
      <c r="F46" s="258"/>
    </row>
    <row r="47" spans="1:6" x14ac:dyDescent="0.2">
      <c r="A47" s="16" t="s">
        <v>470</v>
      </c>
    </row>
  </sheetData>
  <mergeCells count="12">
    <mergeCell ref="D46:F46"/>
    <mergeCell ref="A1:C1"/>
    <mergeCell ref="A2:C2"/>
    <mergeCell ref="A3:C3"/>
    <mergeCell ref="A4:C4"/>
    <mergeCell ref="D45:F45"/>
    <mergeCell ref="A33:D33"/>
    <mergeCell ref="A6:F6"/>
    <mergeCell ref="A7:D7"/>
    <mergeCell ref="A19:D19"/>
    <mergeCell ref="A26:C26"/>
    <mergeCell ref="A30:D3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topLeftCell="A49" zoomScaleNormal="100" workbookViewId="0">
      <selection activeCell="B70" sqref="B70"/>
    </sheetView>
  </sheetViews>
  <sheetFormatPr defaultRowHeight="12.75" x14ac:dyDescent="0.2"/>
  <cols>
    <col min="1" max="1" width="9.28515625" style="90" customWidth="1"/>
    <col min="2" max="2" width="34" style="26" customWidth="1"/>
    <col min="3" max="5" width="15.42578125" style="91" customWidth="1"/>
    <col min="6" max="6" width="13.140625" style="91" customWidth="1"/>
    <col min="7" max="7" width="14.28515625" style="92" customWidth="1"/>
    <col min="8" max="8" width="12.140625" style="92" customWidth="1"/>
    <col min="9" max="11" width="16.5703125" style="26" customWidth="1"/>
    <col min="12" max="15" width="15.140625" style="26" customWidth="1"/>
    <col min="16" max="16" width="16.7109375" style="26" hidden="1" customWidth="1"/>
    <col min="17" max="17" width="16.42578125" style="26" hidden="1" customWidth="1"/>
    <col min="18" max="18" width="12.5703125" style="26" hidden="1" customWidth="1"/>
    <col min="19" max="19" width="15.140625" style="26" customWidth="1"/>
    <col min="20" max="256" width="9.140625" style="26"/>
    <col min="257" max="257" width="9.28515625" style="26" customWidth="1"/>
    <col min="258" max="258" width="42.28515625" style="26" customWidth="1"/>
    <col min="259" max="262" width="15.42578125" style="26" customWidth="1"/>
    <col min="263" max="264" width="14.28515625" style="26" customWidth="1"/>
    <col min="265" max="267" width="16.5703125" style="26" customWidth="1"/>
    <col min="268" max="271" width="15.140625" style="26" customWidth="1"/>
    <col min="272" max="274" width="0" style="26" hidden="1" customWidth="1"/>
    <col min="275" max="275" width="15.140625" style="26" customWidth="1"/>
    <col min="276" max="512" width="9.140625" style="26"/>
    <col min="513" max="513" width="9.28515625" style="26" customWidth="1"/>
    <col min="514" max="514" width="42.28515625" style="26" customWidth="1"/>
    <col min="515" max="518" width="15.42578125" style="26" customWidth="1"/>
    <col min="519" max="520" width="14.28515625" style="26" customWidth="1"/>
    <col min="521" max="523" width="16.5703125" style="26" customWidth="1"/>
    <col min="524" max="527" width="15.140625" style="26" customWidth="1"/>
    <col min="528" max="530" width="0" style="26" hidden="1" customWidth="1"/>
    <col min="531" max="531" width="15.140625" style="26" customWidth="1"/>
    <col min="532" max="768" width="9.140625" style="26"/>
    <col min="769" max="769" width="9.28515625" style="26" customWidth="1"/>
    <col min="770" max="770" width="42.28515625" style="26" customWidth="1"/>
    <col min="771" max="774" width="15.42578125" style="26" customWidth="1"/>
    <col min="775" max="776" width="14.28515625" style="26" customWidth="1"/>
    <col min="777" max="779" width="16.5703125" style="26" customWidth="1"/>
    <col min="780" max="783" width="15.140625" style="26" customWidth="1"/>
    <col min="784" max="786" width="0" style="26" hidden="1" customWidth="1"/>
    <col min="787" max="787" width="15.140625" style="26" customWidth="1"/>
    <col min="788" max="1024" width="9.140625" style="26"/>
    <col min="1025" max="1025" width="9.28515625" style="26" customWidth="1"/>
    <col min="1026" max="1026" width="42.28515625" style="26" customWidth="1"/>
    <col min="1027" max="1030" width="15.42578125" style="26" customWidth="1"/>
    <col min="1031" max="1032" width="14.28515625" style="26" customWidth="1"/>
    <col min="1033" max="1035" width="16.5703125" style="26" customWidth="1"/>
    <col min="1036" max="1039" width="15.140625" style="26" customWidth="1"/>
    <col min="1040" max="1042" width="0" style="26" hidden="1" customWidth="1"/>
    <col min="1043" max="1043" width="15.140625" style="26" customWidth="1"/>
    <col min="1044" max="1280" width="9.140625" style="26"/>
    <col min="1281" max="1281" width="9.28515625" style="26" customWidth="1"/>
    <col min="1282" max="1282" width="42.28515625" style="26" customWidth="1"/>
    <col min="1283" max="1286" width="15.42578125" style="26" customWidth="1"/>
    <col min="1287" max="1288" width="14.28515625" style="26" customWidth="1"/>
    <col min="1289" max="1291" width="16.5703125" style="26" customWidth="1"/>
    <col min="1292" max="1295" width="15.140625" style="26" customWidth="1"/>
    <col min="1296" max="1298" width="0" style="26" hidden="1" customWidth="1"/>
    <col min="1299" max="1299" width="15.140625" style="26" customWidth="1"/>
    <col min="1300" max="1536" width="9.140625" style="26"/>
    <col min="1537" max="1537" width="9.28515625" style="26" customWidth="1"/>
    <col min="1538" max="1538" width="42.28515625" style="26" customWidth="1"/>
    <col min="1539" max="1542" width="15.42578125" style="26" customWidth="1"/>
    <col min="1543" max="1544" width="14.28515625" style="26" customWidth="1"/>
    <col min="1545" max="1547" width="16.5703125" style="26" customWidth="1"/>
    <col min="1548" max="1551" width="15.140625" style="26" customWidth="1"/>
    <col min="1552" max="1554" width="0" style="26" hidden="1" customWidth="1"/>
    <col min="1555" max="1555" width="15.140625" style="26" customWidth="1"/>
    <col min="1556" max="1792" width="9.140625" style="26"/>
    <col min="1793" max="1793" width="9.28515625" style="26" customWidth="1"/>
    <col min="1794" max="1794" width="42.28515625" style="26" customWidth="1"/>
    <col min="1795" max="1798" width="15.42578125" style="26" customWidth="1"/>
    <col min="1799" max="1800" width="14.28515625" style="26" customWidth="1"/>
    <col min="1801" max="1803" width="16.5703125" style="26" customWidth="1"/>
    <col min="1804" max="1807" width="15.140625" style="26" customWidth="1"/>
    <col min="1808" max="1810" width="0" style="26" hidden="1" customWidth="1"/>
    <col min="1811" max="1811" width="15.140625" style="26" customWidth="1"/>
    <col min="1812" max="2048" width="9.140625" style="26"/>
    <col min="2049" max="2049" width="9.28515625" style="26" customWidth="1"/>
    <col min="2050" max="2050" width="42.28515625" style="26" customWidth="1"/>
    <col min="2051" max="2054" width="15.42578125" style="26" customWidth="1"/>
    <col min="2055" max="2056" width="14.28515625" style="26" customWidth="1"/>
    <col min="2057" max="2059" width="16.5703125" style="26" customWidth="1"/>
    <col min="2060" max="2063" width="15.140625" style="26" customWidth="1"/>
    <col min="2064" max="2066" width="0" style="26" hidden="1" customWidth="1"/>
    <col min="2067" max="2067" width="15.140625" style="26" customWidth="1"/>
    <col min="2068" max="2304" width="9.140625" style="26"/>
    <col min="2305" max="2305" width="9.28515625" style="26" customWidth="1"/>
    <col min="2306" max="2306" width="42.28515625" style="26" customWidth="1"/>
    <col min="2307" max="2310" width="15.42578125" style="26" customWidth="1"/>
    <col min="2311" max="2312" width="14.28515625" style="26" customWidth="1"/>
    <col min="2313" max="2315" width="16.5703125" style="26" customWidth="1"/>
    <col min="2316" max="2319" width="15.140625" style="26" customWidth="1"/>
    <col min="2320" max="2322" width="0" style="26" hidden="1" customWidth="1"/>
    <col min="2323" max="2323" width="15.140625" style="26" customWidth="1"/>
    <col min="2324" max="2560" width="9.140625" style="26"/>
    <col min="2561" max="2561" width="9.28515625" style="26" customWidth="1"/>
    <col min="2562" max="2562" width="42.28515625" style="26" customWidth="1"/>
    <col min="2563" max="2566" width="15.42578125" style="26" customWidth="1"/>
    <col min="2567" max="2568" width="14.28515625" style="26" customWidth="1"/>
    <col min="2569" max="2571" width="16.5703125" style="26" customWidth="1"/>
    <col min="2572" max="2575" width="15.140625" style="26" customWidth="1"/>
    <col min="2576" max="2578" width="0" style="26" hidden="1" customWidth="1"/>
    <col min="2579" max="2579" width="15.140625" style="26" customWidth="1"/>
    <col min="2580" max="2816" width="9.140625" style="26"/>
    <col min="2817" max="2817" width="9.28515625" style="26" customWidth="1"/>
    <col min="2818" max="2818" width="42.28515625" style="26" customWidth="1"/>
    <col min="2819" max="2822" width="15.42578125" style="26" customWidth="1"/>
    <col min="2823" max="2824" width="14.28515625" style="26" customWidth="1"/>
    <col min="2825" max="2827" width="16.5703125" style="26" customWidth="1"/>
    <col min="2828" max="2831" width="15.140625" style="26" customWidth="1"/>
    <col min="2832" max="2834" width="0" style="26" hidden="1" customWidth="1"/>
    <col min="2835" max="2835" width="15.140625" style="26" customWidth="1"/>
    <col min="2836" max="3072" width="9.140625" style="26"/>
    <col min="3073" max="3073" width="9.28515625" style="26" customWidth="1"/>
    <col min="3074" max="3074" width="42.28515625" style="26" customWidth="1"/>
    <col min="3075" max="3078" width="15.42578125" style="26" customWidth="1"/>
    <col min="3079" max="3080" width="14.28515625" style="26" customWidth="1"/>
    <col min="3081" max="3083" width="16.5703125" style="26" customWidth="1"/>
    <col min="3084" max="3087" width="15.140625" style="26" customWidth="1"/>
    <col min="3088" max="3090" width="0" style="26" hidden="1" customWidth="1"/>
    <col min="3091" max="3091" width="15.140625" style="26" customWidth="1"/>
    <col min="3092" max="3328" width="9.140625" style="26"/>
    <col min="3329" max="3329" width="9.28515625" style="26" customWidth="1"/>
    <col min="3330" max="3330" width="42.28515625" style="26" customWidth="1"/>
    <col min="3331" max="3334" width="15.42578125" style="26" customWidth="1"/>
    <col min="3335" max="3336" width="14.28515625" style="26" customWidth="1"/>
    <col min="3337" max="3339" width="16.5703125" style="26" customWidth="1"/>
    <col min="3340" max="3343" width="15.140625" style="26" customWidth="1"/>
    <col min="3344" max="3346" width="0" style="26" hidden="1" customWidth="1"/>
    <col min="3347" max="3347" width="15.140625" style="26" customWidth="1"/>
    <col min="3348" max="3584" width="9.140625" style="26"/>
    <col min="3585" max="3585" width="9.28515625" style="26" customWidth="1"/>
    <col min="3586" max="3586" width="42.28515625" style="26" customWidth="1"/>
    <col min="3587" max="3590" width="15.42578125" style="26" customWidth="1"/>
    <col min="3591" max="3592" width="14.28515625" style="26" customWidth="1"/>
    <col min="3593" max="3595" width="16.5703125" style="26" customWidth="1"/>
    <col min="3596" max="3599" width="15.140625" style="26" customWidth="1"/>
    <col min="3600" max="3602" width="0" style="26" hidden="1" customWidth="1"/>
    <col min="3603" max="3603" width="15.140625" style="26" customWidth="1"/>
    <col min="3604" max="3840" width="9.140625" style="26"/>
    <col min="3841" max="3841" width="9.28515625" style="26" customWidth="1"/>
    <col min="3842" max="3842" width="42.28515625" style="26" customWidth="1"/>
    <col min="3843" max="3846" width="15.42578125" style="26" customWidth="1"/>
    <col min="3847" max="3848" width="14.28515625" style="26" customWidth="1"/>
    <col min="3849" max="3851" width="16.5703125" style="26" customWidth="1"/>
    <col min="3852" max="3855" width="15.140625" style="26" customWidth="1"/>
    <col min="3856" max="3858" width="0" style="26" hidden="1" customWidth="1"/>
    <col min="3859" max="3859" width="15.140625" style="26" customWidth="1"/>
    <col min="3860" max="4096" width="9.140625" style="26"/>
    <col min="4097" max="4097" width="9.28515625" style="26" customWidth="1"/>
    <col min="4098" max="4098" width="42.28515625" style="26" customWidth="1"/>
    <col min="4099" max="4102" width="15.42578125" style="26" customWidth="1"/>
    <col min="4103" max="4104" width="14.28515625" style="26" customWidth="1"/>
    <col min="4105" max="4107" width="16.5703125" style="26" customWidth="1"/>
    <col min="4108" max="4111" width="15.140625" style="26" customWidth="1"/>
    <col min="4112" max="4114" width="0" style="26" hidden="1" customWidth="1"/>
    <col min="4115" max="4115" width="15.140625" style="26" customWidth="1"/>
    <col min="4116" max="4352" width="9.140625" style="26"/>
    <col min="4353" max="4353" width="9.28515625" style="26" customWidth="1"/>
    <col min="4354" max="4354" width="42.28515625" style="26" customWidth="1"/>
    <col min="4355" max="4358" width="15.42578125" style="26" customWidth="1"/>
    <col min="4359" max="4360" width="14.28515625" style="26" customWidth="1"/>
    <col min="4361" max="4363" width="16.5703125" style="26" customWidth="1"/>
    <col min="4364" max="4367" width="15.140625" style="26" customWidth="1"/>
    <col min="4368" max="4370" width="0" style="26" hidden="1" customWidth="1"/>
    <col min="4371" max="4371" width="15.140625" style="26" customWidth="1"/>
    <col min="4372" max="4608" width="9.140625" style="26"/>
    <col min="4609" max="4609" width="9.28515625" style="26" customWidth="1"/>
    <col min="4610" max="4610" width="42.28515625" style="26" customWidth="1"/>
    <col min="4611" max="4614" width="15.42578125" style="26" customWidth="1"/>
    <col min="4615" max="4616" width="14.28515625" style="26" customWidth="1"/>
    <col min="4617" max="4619" width="16.5703125" style="26" customWidth="1"/>
    <col min="4620" max="4623" width="15.140625" style="26" customWidth="1"/>
    <col min="4624" max="4626" width="0" style="26" hidden="1" customWidth="1"/>
    <col min="4627" max="4627" width="15.140625" style="26" customWidth="1"/>
    <col min="4628" max="4864" width="9.140625" style="26"/>
    <col min="4865" max="4865" width="9.28515625" style="26" customWidth="1"/>
    <col min="4866" max="4866" width="42.28515625" style="26" customWidth="1"/>
    <col min="4867" max="4870" width="15.42578125" style="26" customWidth="1"/>
    <col min="4871" max="4872" width="14.28515625" style="26" customWidth="1"/>
    <col min="4873" max="4875" width="16.5703125" style="26" customWidth="1"/>
    <col min="4876" max="4879" width="15.140625" style="26" customWidth="1"/>
    <col min="4880" max="4882" width="0" style="26" hidden="1" customWidth="1"/>
    <col min="4883" max="4883" width="15.140625" style="26" customWidth="1"/>
    <col min="4884" max="5120" width="9.140625" style="26"/>
    <col min="5121" max="5121" width="9.28515625" style="26" customWidth="1"/>
    <col min="5122" max="5122" width="42.28515625" style="26" customWidth="1"/>
    <col min="5123" max="5126" width="15.42578125" style="26" customWidth="1"/>
    <col min="5127" max="5128" width="14.28515625" style="26" customWidth="1"/>
    <col min="5129" max="5131" width="16.5703125" style="26" customWidth="1"/>
    <col min="5132" max="5135" width="15.140625" style="26" customWidth="1"/>
    <col min="5136" max="5138" width="0" style="26" hidden="1" customWidth="1"/>
    <col min="5139" max="5139" width="15.140625" style="26" customWidth="1"/>
    <col min="5140" max="5376" width="9.140625" style="26"/>
    <col min="5377" max="5377" width="9.28515625" style="26" customWidth="1"/>
    <col min="5378" max="5378" width="42.28515625" style="26" customWidth="1"/>
    <col min="5379" max="5382" width="15.42578125" style="26" customWidth="1"/>
    <col min="5383" max="5384" width="14.28515625" style="26" customWidth="1"/>
    <col min="5385" max="5387" width="16.5703125" style="26" customWidth="1"/>
    <col min="5388" max="5391" width="15.140625" style="26" customWidth="1"/>
    <col min="5392" max="5394" width="0" style="26" hidden="1" customWidth="1"/>
    <col min="5395" max="5395" width="15.140625" style="26" customWidth="1"/>
    <col min="5396" max="5632" width="9.140625" style="26"/>
    <col min="5633" max="5633" width="9.28515625" style="26" customWidth="1"/>
    <col min="5634" max="5634" width="42.28515625" style="26" customWidth="1"/>
    <col min="5635" max="5638" width="15.42578125" style="26" customWidth="1"/>
    <col min="5639" max="5640" width="14.28515625" style="26" customWidth="1"/>
    <col min="5641" max="5643" width="16.5703125" style="26" customWidth="1"/>
    <col min="5644" max="5647" width="15.140625" style="26" customWidth="1"/>
    <col min="5648" max="5650" width="0" style="26" hidden="1" customWidth="1"/>
    <col min="5651" max="5651" width="15.140625" style="26" customWidth="1"/>
    <col min="5652" max="5888" width="9.140625" style="26"/>
    <col min="5889" max="5889" width="9.28515625" style="26" customWidth="1"/>
    <col min="5890" max="5890" width="42.28515625" style="26" customWidth="1"/>
    <col min="5891" max="5894" width="15.42578125" style="26" customWidth="1"/>
    <col min="5895" max="5896" width="14.28515625" style="26" customWidth="1"/>
    <col min="5897" max="5899" width="16.5703125" style="26" customWidth="1"/>
    <col min="5900" max="5903" width="15.140625" style="26" customWidth="1"/>
    <col min="5904" max="5906" width="0" style="26" hidden="1" customWidth="1"/>
    <col min="5907" max="5907" width="15.140625" style="26" customWidth="1"/>
    <col min="5908" max="6144" width="9.140625" style="26"/>
    <col min="6145" max="6145" width="9.28515625" style="26" customWidth="1"/>
    <col min="6146" max="6146" width="42.28515625" style="26" customWidth="1"/>
    <col min="6147" max="6150" width="15.42578125" style="26" customWidth="1"/>
    <col min="6151" max="6152" width="14.28515625" style="26" customWidth="1"/>
    <col min="6153" max="6155" width="16.5703125" style="26" customWidth="1"/>
    <col min="6156" max="6159" width="15.140625" style="26" customWidth="1"/>
    <col min="6160" max="6162" width="0" style="26" hidden="1" customWidth="1"/>
    <col min="6163" max="6163" width="15.140625" style="26" customWidth="1"/>
    <col min="6164" max="6400" width="9.140625" style="26"/>
    <col min="6401" max="6401" width="9.28515625" style="26" customWidth="1"/>
    <col min="6402" max="6402" width="42.28515625" style="26" customWidth="1"/>
    <col min="6403" max="6406" width="15.42578125" style="26" customWidth="1"/>
    <col min="6407" max="6408" width="14.28515625" style="26" customWidth="1"/>
    <col min="6409" max="6411" width="16.5703125" style="26" customWidth="1"/>
    <col min="6412" max="6415" width="15.140625" style="26" customWidth="1"/>
    <col min="6416" max="6418" width="0" style="26" hidden="1" customWidth="1"/>
    <col min="6419" max="6419" width="15.140625" style="26" customWidth="1"/>
    <col min="6420" max="6656" width="9.140625" style="26"/>
    <col min="6657" max="6657" width="9.28515625" style="26" customWidth="1"/>
    <col min="6658" max="6658" width="42.28515625" style="26" customWidth="1"/>
    <col min="6659" max="6662" width="15.42578125" style="26" customWidth="1"/>
    <col min="6663" max="6664" width="14.28515625" style="26" customWidth="1"/>
    <col min="6665" max="6667" width="16.5703125" style="26" customWidth="1"/>
    <col min="6668" max="6671" width="15.140625" style="26" customWidth="1"/>
    <col min="6672" max="6674" width="0" style="26" hidden="1" customWidth="1"/>
    <col min="6675" max="6675" width="15.140625" style="26" customWidth="1"/>
    <col min="6676" max="6912" width="9.140625" style="26"/>
    <col min="6913" max="6913" width="9.28515625" style="26" customWidth="1"/>
    <col min="6914" max="6914" width="42.28515625" style="26" customWidth="1"/>
    <col min="6915" max="6918" width="15.42578125" style="26" customWidth="1"/>
    <col min="6919" max="6920" width="14.28515625" style="26" customWidth="1"/>
    <col min="6921" max="6923" width="16.5703125" style="26" customWidth="1"/>
    <col min="6924" max="6927" width="15.140625" style="26" customWidth="1"/>
    <col min="6928" max="6930" width="0" style="26" hidden="1" customWidth="1"/>
    <col min="6931" max="6931" width="15.140625" style="26" customWidth="1"/>
    <col min="6932" max="7168" width="9.140625" style="26"/>
    <col min="7169" max="7169" width="9.28515625" style="26" customWidth="1"/>
    <col min="7170" max="7170" width="42.28515625" style="26" customWidth="1"/>
    <col min="7171" max="7174" width="15.42578125" style="26" customWidth="1"/>
    <col min="7175" max="7176" width="14.28515625" style="26" customWidth="1"/>
    <col min="7177" max="7179" width="16.5703125" style="26" customWidth="1"/>
    <col min="7180" max="7183" width="15.140625" style="26" customWidth="1"/>
    <col min="7184" max="7186" width="0" style="26" hidden="1" customWidth="1"/>
    <col min="7187" max="7187" width="15.140625" style="26" customWidth="1"/>
    <col min="7188" max="7424" width="9.140625" style="26"/>
    <col min="7425" max="7425" width="9.28515625" style="26" customWidth="1"/>
    <col min="7426" max="7426" width="42.28515625" style="26" customWidth="1"/>
    <col min="7427" max="7430" width="15.42578125" style="26" customWidth="1"/>
    <col min="7431" max="7432" width="14.28515625" style="26" customWidth="1"/>
    <col min="7433" max="7435" width="16.5703125" style="26" customWidth="1"/>
    <col min="7436" max="7439" width="15.140625" style="26" customWidth="1"/>
    <col min="7440" max="7442" width="0" style="26" hidden="1" customWidth="1"/>
    <col min="7443" max="7443" width="15.140625" style="26" customWidth="1"/>
    <col min="7444" max="7680" width="9.140625" style="26"/>
    <col min="7681" max="7681" width="9.28515625" style="26" customWidth="1"/>
    <col min="7682" max="7682" width="42.28515625" style="26" customWidth="1"/>
    <col min="7683" max="7686" width="15.42578125" style="26" customWidth="1"/>
    <col min="7687" max="7688" width="14.28515625" style="26" customWidth="1"/>
    <col min="7689" max="7691" width="16.5703125" style="26" customWidth="1"/>
    <col min="7692" max="7695" width="15.140625" style="26" customWidth="1"/>
    <col min="7696" max="7698" width="0" style="26" hidden="1" customWidth="1"/>
    <col min="7699" max="7699" width="15.140625" style="26" customWidth="1"/>
    <col min="7700" max="7936" width="9.140625" style="26"/>
    <col min="7937" max="7937" width="9.28515625" style="26" customWidth="1"/>
    <col min="7938" max="7938" width="42.28515625" style="26" customWidth="1"/>
    <col min="7939" max="7942" width="15.42578125" style="26" customWidth="1"/>
    <col min="7943" max="7944" width="14.28515625" style="26" customWidth="1"/>
    <col min="7945" max="7947" width="16.5703125" style="26" customWidth="1"/>
    <col min="7948" max="7951" width="15.140625" style="26" customWidth="1"/>
    <col min="7952" max="7954" width="0" style="26" hidden="1" customWidth="1"/>
    <col min="7955" max="7955" width="15.140625" style="26" customWidth="1"/>
    <col min="7956" max="8192" width="9.140625" style="26"/>
    <col min="8193" max="8193" width="9.28515625" style="26" customWidth="1"/>
    <col min="8194" max="8194" width="42.28515625" style="26" customWidth="1"/>
    <col min="8195" max="8198" width="15.42578125" style="26" customWidth="1"/>
    <col min="8199" max="8200" width="14.28515625" style="26" customWidth="1"/>
    <col min="8201" max="8203" width="16.5703125" style="26" customWidth="1"/>
    <col min="8204" max="8207" width="15.140625" style="26" customWidth="1"/>
    <col min="8208" max="8210" width="0" style="26" hidden="1" customWidth="1"/>
    <col min="8211" max="8211" width="15.140625" style="26" customWidth="1"/>
    <col min="8212" max="8448" width="9.140625" style="26"/>
    <col min="8449" max="8449" width="9.28515625" style="26" customWidth="1"/>
    <col min="8450" max="8450" width="42.28515625" style="26" customWidth="1"/>
    <col min="8451" max="8454" width="15.42578125" style="26" customWidth="1"/>
    <col min="8455" max="8456" width="14.28515625" style="26" customWidth="1"/>
    <col min="8457" max="8459" width="16.5703125" style="26" customWidth="1"/>
    <col min="8460" max="8463" width="15.140625" style="26" customWidth="1"/>
    <col min="8464" max="8466" width="0" style="26" hidden="1" customWidth="1"/>
    <col min="8467" max="8467" width="15.140625" style="26" customWidth="1"/>
    <col min="8468" max="8704" width="9.140625" style="26"/>
    <col min="8705" max="8705" width="9.28515625" style="26" customWidth="1"/>
    <col min="8706" max="8706" width="42.28515625" style="26" customWidth="1"/>
    <col min="8707" max="8710" width="15.42578125" style="26" customWidth="1"/>
    <col min="8711" max="8712" width="14.28515625" style="26" customWidth="1"/>
    <col min="8713" max="8715" width="16.5703125" style="26" customWidth="1"/>
    <col min="8716" max="8719" width="15.140625" style="26" customWidth="1"/>
    <col min="8720" max="8722" width="0" style="26" hidden="1" customWidth="1"/>
    <col min="8723" max="8723" width="15.140625" style="26" customWidth="1"/>
    <col min="8724" max="8960" width="9.140625" style="26"/>
    <col min="8961" max="8961" width="9.28515625" style="26" customWidth="1"/>
    <col min="8962" max="8962" width="42.28515625" style="26" customWidth="1"/>
    <col min="8963" max="8966" width="15.42578125" style="26" customWidth="1"/>
    <col min="8967" max="8968" width="14.28515625" style="26" customWidth="1"/>
    <col min="8969" max="8971" width="16.5703125" style="26" customWidth="1"/>
    <col min="8972" max="8975" width="15.140625" style="26" customWidth="1"/>
    <col min="8976" max="8978" width="0" style="26" hidden="1" customWidth="1"/>
    <col min="8979" max="8979" width="15.140625" style="26" customWidth="1"/>
    <col min="8980" max="9216" width="9.140625" style="26"/>
    <col min="9217" max="9217" width="9.28515625" style="26" customWidth="1"/>
    <col min="9218" max="9218" width="42.28515625" style="26" customWidth="1"/>
    <col min="9219" max="9222" width="15.42578125" style="26" customWidth="1"/>
    <col min="9223" max="9224" width="14.28515625" style="26" customWidth="1"/>
    <col min="9225" max="9227" width="16.5703125" style="26" customWidth="1"/>
    <col min="9228" max="9231" width="15.140625" style="26" customWidth="1"/>
    <col min="9232" max="9234" width="0" style="26" hidden="1" customWidth="1"/>
    <col min="9235" max="9235" width="15.140625" style="26" customWidth="1"/>
    <col min="9236" max="9472" width="9.140625" style="26"/>
    <col min="9473" max="9473" width="9.28515625" style="26" customWidth="1"/>
    <col min="9474" max="9474" width="42.28515625" style="26" customWidth="1"/>
    <col min="9475" max="9478" width="15.42578125" style="26" customWidth="1"/>
    <col min="9479" max="9480" width="14.28515625" style="26" customWidth="1"/>
    <col min="9481" max="9483" width="16.5703125" style="26" customWidth="1"/>
    <col min="9484" max="9487" width="15.140625" style="26" customWidth="1"/>
    <col min="9488" max="9490" width="0" style="26" hidden="1" customWidth="1"/>
    <col min="9491" max="9491" width="15.140625" style="26" customWidth="1"/>
    <col min="9492" max="9728" width="9.140625" style="26"/>
    <col min="9729" max="9729" width="9.28515625" style="26" customWidth="1"/>
    <col min="9730" max="9730" width="42.28515625" style="26" customWidth="1"/>
    <col min="9731" max="9734" width="15.42578125" style="26" customWidth="1"/>
    <col min="9735" max="9736" width="14.28515625" style="26" customWidth="1"/>
    <col min="9737" max="9739" width="16.5703125" style="26" customWidth="1"/>
    <col min="9740" max="9743" width="15.140625" style="26" customWidth="1"/>
    <col min="9744" max="9746" width="0" style="26" hidden="1" customWidth="1"/>
    <col min="9747" max="9747" width="15.140625" style="26" customWidth="1"/>
    <col min="9748" max="9984" width="9.140625" style="26"/>
    <col min="9985" max="9985" width="9.28515625" style="26" customWidth="1"/>
    <col min="9986" max="9986" width="42.28515625" style="26" customWidth="1"/>
    <col min="9987" max="9990" width="15.42578125" style="26" customWidth="1"/>
    <col min="9991" max="9992" width="14.28515625" style="26" customWidth="1"/>
    <col min="9993" max="9995" width="16.5703125" style="26" customWidth="1"/>
    <col min="9996" max="9999" width="15.140625" style="26" customWidth="1"/>
    <col min="10000" max="10002" width="0" style="26" hidden="1" customWidth="1"/>
    <col min="10003" max="10003" width="15.140625" style="26" customWidth="1"/>
    <col min="10004" max="10240" width="9.140625" style="26"/>
    <col min="10241" max="10241" width="9.28515625" style="26" customWidth="1"/>
    <col min="10242" max="10242" width="42.28515625" style="26" customWidth="1"/>
    <col min="10243" max="10246" width="15.42578125" style="26" customWidth="1"/>
    <col min="10247" max="10248" width="14.28515625" style="26" customWidth="1"/>
    <col min="10249" max="10251" width="16.5703125" style="26" customWidth="1"/>
    <col min="10252" max="10255" width="15.140625" style="26" customWidth="1"/>
    <col min="10256" max="10258" width="0" style="26" hidden="1" customWidth="1"/>
    <col min="10259" max="10259" width="15.140625" style="26" customWidth="1"/>
    <col min="10260" max="10496" width="9.140625" style="26"/>
    <col min="10497" max="10497" width="9.28515625" style="26" customWidth="1"/>
    <col min="10498" max="10498" width="42.28515625" style="26" customWidth="1"/>
    <col min="10499" max="10502" width="15.42578125" style="26" customWidth="1"/>
    <col min="10503" max="10504" width="14.28515625" style="26" customWidth="1"/>
    <col min="10505" max="10507" width="16.5703125" style="26" customWidth="1"/>
    <col min="10508" max="10511" width="15.140625" style="26" customWidth="1"/>
    <col min="10512" max="10514" width="0" style="26" hidden="1" customWidth="1"/>
    <col min="10515" max="10515" width="15.140625" style="26" customWidth="1"/>
    <col min="10516" max="10752" width="9.140625" style="26"/>
    <col min="10753" max="10753" width="9.28515625" style="26" customWidth="1"/>
    <col min="10754" max="10754" width="42.28515625" style="26" customWidth="1"/>
    <col min="10755" max="10758" width="15.42578125" style="26" customWidth="1"/>
    <col min="10759" max="10760" width="14.28515625" style="26" customWidth="1"/>
    <col min="10761" max="10763" width="16.5703125" style="26" customWidth="1"/>
    <col min="10764" max="10767" width="15.140625" style="26" customWidth="1"/>
    <col min="10768" max="10770" width="0" style="26" hidden="1" customWidth="1"/>
    <col min="10771" max="10771" width="15.140625" style="26" customWidth="1"/>
    <col min="10772" max="11008" width="9.140625" style="26"/>
    <col min="11009" max="11009" width="9.28515625" style="26" customWidth="1"/>
    <col min="11010" max="11010" width="42.28515625" style="26" customWidth="1"/>
    <col min="11011" max="11014" width="15.42578125" style="26" customWidth="1"/>
    <col min="11015" max="11016" width="14.28515625" style="26" customWidth="1"/>
    <col min="11017" max="11019" width="16.5703125" style="26" customWidth="1"/>
    <col min="11020" max="11023" width="15.140625" style="26" customWidth="1"/>
    <col min="11024" max="11026" width="0" style="26" hidden="1" customWidth="1"/>
    <col min="11027" max="11027" width="15.140625" style="26" customWidth="1"/>
    <col min="11028" max="11264" width="9.140625" style="26"/>
    <col min="11265" max="11265" width="9.28515625" style="26" customWidth="1"/>
    <col min="11266" max="11266" width="42.28515625" style="26" customWidth="1"/>
    <col min="11267" max="11270" width="15.42578125" style="26" customWidth="1"/>
    <col min="11271" max="11272" width="14.28515625" style="26" customWidth="1"/>
    <col min="11273" max="11275" width="16.5703125" style="26" customWidth="1"/>
    <col min="11276" max="11279" width="15.140625" style="26" customWidth="1"/>
    <col min="11280" max="11282" width="0" style="26" hidden="1" customWidth="1"/>
    <col min="11283" max="11283" width="15.140625" style="26" customWidth="1"/>
    <col min="11284" max="11520" width="9.140625" style="26"/>
    <col min="11521" max="11521" width="9.28515625" style="26" customWidth="1"/>
    <col min="11522" max="11522" width="42.28515625" style="26" customWidth="1"/>
    <col min="11523" max="11526" width="15.42578125" style="26" customWidth="1"/>
    <col min="11527" max="11528" width="14.28515625" style="26" customWidth="1"/>
    <col min="11529" max="11531" width="16.5703125" style="26" customWidth="1"/>
    <col min="11532" max="11535" width="15.140625" style="26" customWidth="1"/>
    <col min="11536" max="11538" width="0" style="26" hidden="1" customWidth="1"/>
    <col min="11539" max="11539" width="15.140625" style="26" customWidth="1"/>
    <col min="11540" max="11776" width="9.140625" style="26"/>
    <col min="11777" max="11777" width="9.28515625" style="26" customWidth="1"/>
    <col min="11778" max="11778" width="42.28515625" style="26" customWidth="1"/>
    <col min="11779" max="11782" width="15.42578125" style="26" customWidth="1"/>
    <col min="11783" max="11784" width="14.28515625" style="26" customWidth="1"/>
    <col min="11785" max="11787" width="16.5703125" style="26" customWidth="1"/>
    <col min="11788" max="11791" width="15.140625" style="26" customWidth="1"/>
    <col min="11792" max="11794" width="0" style="26" hidden="1" customWidth="1"/>
    <col min="11795" max="11795" width="15.140625" style="26" customWidth="1"/>
    <col min="11796" max="12032" width="9.140625" style="26"/>
    <col min="12033" max="12033" width="9.28515625" style="26" customWidth="1"/>
    <col min="12034" max="12034" width="42.28515625" style="26" customWidth="1"/>
    <col min="12035" max="12038" width="15.42578125" style="26" customWidth="1"/>
    <col min="12039" max="12040" width="14.28515625" style="26" customWidth="1"/>
    <col min="12041" max="12043" width="16.5703125" style="26" customWidth="1"/>
    <col min="12044" max="12047" width="15.140625" style="26" customWidth="1"/>
    <col min="12048" max="12050" width="0" style="26" hidden="1" customWidth="1"/>
    <col min="12051" max="12051" width="15.140625" style="26" customWidth="1"/>
    <col min="12052" max="12288" width="9.140625" style="26"/>
    <col min="12289" max="12289" width="9.28515625" style="26" customWidth="1"/>
    <col min="12290" max="12290" width="42.28515625" style="26" customWidth="1"/>
    <col min="12291" max="12294" width="15.42578125" style="26" customWidth="1"/>
    <col min="12295" max="12296" width="14.28515625" style="26" customWidth="1"/>
    <col min="12297" max="12299" width="16.5703125" style="26" customWidth="1"/>
    <col min="12300" max="12303" width="15.140625" style="26" customWidth="1"/>
    <col min="12304" max="12306" width="0" style="26" hidden="1" customWidth="1"/>
    <col min="12307" max="12307" width="15.140625" style="26" customWidth="1"/>
    <col min="12308" max="12544" width="9.140625" style="26"/>
    <col min="12545" max="12545" width="9.28515625" style="26" customWidth="1"/>
    <col min="12546" max="12546" width="42.28515625" style="26" customWidth="1"/>
    <col min="12547" max="12550" width="15.42578125" style="26" customWidth="1"/>
    <col min="12551" max="12552" width="14.28515625" style="26" customWidth="1"/>
    <col min="12553" max="12555" width="16.5703125" style="26" customWidth="1"/>
    <col min="12556" max="12559" width="15.140625" style="26" customWidth="1"/>
    <col min="12560" max="12562" width="0" style="26" hidden="1" customWidth="1"/>
    <col min="12563" max="12563" width="15.140625" style="26" customWidth="1"/>
    <col min="12564" max="12800" width="9.140625" style="26"/>
    <col min="12801" max="12801" width="9.28515625" style="26" customWidth="1"/>
    <col min="12802" max="12802" width="42.28515625" style="26" customWidth="1"/>
    <col min="12803" max="12806" width="15.42578125" style="26" customWidth="1"/>
    <col min="12807" max="12808" width="14.28515625" style="26" customWidth="1"/>
    <col min="12809" max="12811" width="16.5703125" style="26" customWidth="1"/>
    <col min="12812" max="12815" width="15.140625" style="26" customWidth="1"/>
    <col min="12816" max="12818" width="0" style="26" hidden="1" customWidth="1"/>
    <col min="12819" max="12819" width="15.140625" style="26" customWidth="1"/>
    <col min="12820" max="13056" width="9.140625" style="26"/>
    <col min="13057" max="13057" width="9.28515625" style="26" customWidth="1"/>
    <col min="13058" max="13058" width="42.28515625" style="26" customWidth="1"/>
    <col min="13059" max="13062" width="15.42578125" style="26" customWidth="1"/>
    <col min="13063" max="13064" width="14.28515625" style="26" customWidth="1"/>
    <col min="13065" max="13067" width="16.5703125" style="26" customWidth="1"/>
    <col min="13068" max="13071" width="15.140625" style="26" customWidth="1"/>
    <col min="13072" max="13074" width="0" style="26" hidden="1" customWidth="1"/>
    <col min="13075" max="13075" width="15.140625" style="26" customWidth="1"/>
    <col min="13076" max="13312" width="9.140625" style="26"/>
    <col min="13313" max="13313" width="9.28515625" style="26" customWidth="1"/>
    <col min="13314" max="13314" width="42.28515625" style="26" customWidth="1"/>
    <col min="13315" max="13318" width="15.42578125" style="26" customWidth="1"/>
    <col min="13319" max="13320" width="14.28515625" style="26" customWidth="1"/>
    <col min="13321" max="13323" width="16.5703125" style="26" customWidth="1"/>
    <col min="13324" max="13327" width="15.140625" style="26" customWidth="1"/>
    <col min="13328" max="13330" width="0" style="26" hidden="1" customWidth="1"/>
    <col min="13331" max="13331" width="15.140625" style="26" customWidth="1"/>
    <col min="13332" max="13568" width="9.140625" style="26"/>
    <col min="13569" max="13569" width="9.28515625" style="26" customWidth="1"/>
    <col min="13570" max="13570" width="42.28515625" style="26" customWidth="1"/>
    <col min="13571" max="13574" width="15.42578125" style="26" customWidth="1"/>
    <col min="13575" max="13576" width="14.28515625" style="26" customWidth="1"/>
    <col min="13577" max="13579" width="16.5703125" style="26" customWidth="1"/>
    <col min="13580" max="13583" width="15.140625" style="26" customWidth="1"/>
    <col min="13584" max="13586" width="0" style="26" hidden="1" customWidth="1"/>
    <col min="13587" max="13587" width="15.140625" style="26" customWidth="1"/>
    <col min="13588" max="13824" width="9.140625" style="26"/>
    <col min="13825" max="13825" width="9.28515625" style="26" customWidth="1"/>
    <col min="13826" max="13826" width="42.28515625" style="26" customWidth="1"/>
    <col min="13827" max="13830" width="15.42578125" style="26" customWidth="1"/>
    <col min="13831" max="13832" width="14.28515625" style="26" customWidth="1"/>
    <col min="13833" max="13835" width="16.5703125" style="26" customWidth="1"/>
    <col min="13836" max="13839" width="15.140625" style="26" customWidth="1"/>
    <col min="13840" max="13842" width="0" style="26" hidden="1" customWidth="1"/>
    <col min="13843" max="13843" width="15.140625" style="26" customWidth="1"/>
    <col min="13844" max="14080" width="9.140625" style="26"/>
    <col min="14081" max="14081" width="9.28515625" style="26" customWidth="1"/>
    <col min="14082" max="14082" width="42.28515625" style="26" customWidth="1"/>
    <col min="14083" max="14086" width="15.42578125" style="26" customWidth="1"/>
    <col min="14087" max="14088" width="14.28515625" style="26" customWidth="1"/>
    <col min="14089" max="14091" width="16.5703125" style="26" customWidth="1"/>
    <col min="14092" max="14095" width="15.140625" style="26" customWidth="1"/>
    <col min="14096" max="14098" width="0" style="26" hidden="1" customWidth="1"/>
    <col min="14099" max="14099" width="15.140625" style="26" customWidth="1"/>
    <col min="14100" max="14336" width="9.140625" style="26"/>
    <col min="14337" max="14337" width="9.28515625" style="26" customWidth="1"/>
    <col min="14338" max="14338" width="42.28515625" style="26" customWidth="1"/>
    <col min="14339" max="14342" width="15.42578125" style="26" customWidth="1"/>
    <col min="14343" max="14344" width="14.28515625" style="26" customWidth="1"/>
    <col min="14345" max="14347" width="16.5703125" style="26" customWidth="1"/>
    <col min="14348" max="14351" width="15.140625" style="26" customWidth="1"/>
    <col min="14352" max="14354" width="0" style="26" hidden="1" customWidth="1"/>
    <col min="14355" max="14355" width="15.140625" style="26" customWidth="1"/>
    <col min="14356" max="14592" width="9.140625" style="26"/>
    <col min="14593" max="14593" width="9.28515625" style="26" customWidth="1"/>
    <col min="14594" max="14594" width="42.28515625" style="26" customWidth="1"/>
    <col min="14595" max="14598" width="15.42578125" style="26" customWidth="1"/>
    <col min="14599" max="14600" width="14.28515625" style="26" customWidth="1"/>
    <col min="14601" max="14603" width="16.5703125" style="26" customWidth="1"/>
    <col min="14604" max="14607" width="15.140625" style="26" customWidth="1"/>
    <col min="14608" max="14610" width="0" style="26" hidden="1" customWidth="1"/>
    <col min="14611" max="14611" width="15.140625" style="26" customWidth="1"/>
    <col min="14612" max="14848" width="9.140625" style="26"/>
    <col min="14849" max="14849" width="9.28515625" style="26" customWidth="1"/>
    <col min="14850" max="14850" width="42.28515625" style="26" customWidth="1"/>
    <col min="14851" max="14854" width="15.42578125" style="26" customWidth="1"/>
    <col min="14855" max="14856" width="14.28515625" style="26" customWidth="1"/>
    <col min="14857" max="14859" width="16.5703125" style="26" customWidth="1"/>
    <col min="14860" max="14863" width="15.140625" style="26" customWidth="1"/>
    <col min="14864" max="14866" width="0" style="26" hidden="1" customWidth="1"/>
    <col min="14867" max="14867" width="15.140625" style="26" customWidth="1"/>
    <col min="14868" max="15104" width="9.140625" style="26"/>
    <col min="15105" max="15105" width="9.28515625" style="26" customWidth="1"/>
    <col min="15106" max="15106" width="42.28515625" style="26" customWidth="1"/>
    <col min="15107" max="15110" width="15.42578125" style="26" customWidth="1"/>
    <col min="15111" max="15112" width="14.28515625" style="26" customWidth="1"/>
    <col min="15113" max="15115" width="16.5703125" style="26" customWidth="1"/>
    <col min="15116" max="15119" width="15.140625" style="26" customWidth="1"/>
    <col min="15120" max="15122" width="0" style="26" hidden="1" customWidth="1"/>
    <col min="15123" max="15123" width="15.140625" style="26" customWidth="1"/>
    <col min="15124" max="15360" width="9.140625" style="26"/>
    <col min="15361" max="15361" width="9.28515625" style="26" customWidth="1"/>
    <col min="15362" max="15362" width="42.28515625" style="26" customWidth="1"/>
    <col min="15363" max="15366" width="15.42578125" style="26" customWidth="1"/>
    <col min="15367" max="15368" width="14.28515625" style="26" customWidth="1"/>
    <col min="15369" max="15371" width="16.5703125" style="26" customWidth="1"/>
    <col min="15372" max="15375" width="15.140625" style="26" customWidth="1"/>
    <col min="15376" max="15378" width="0" style="26" hidden="1" customWidth="1"/>
    <col min="15379" max="15379" width="15.140625" style="26" customWidth="1"/>
    <col min="15380" max="15616" width="9.140625" style="26"/>
    <col min="15617" max="15617" width="9.28515625" style="26" customWidth="1"/>
    <col min="15618" max="15618" width="42.28515625" style="26" customWidth="1"/>
    <col min="15619" max="15622" width="15.42578125" style="26" customWidth="1"/>
    <col min="15623" max="15624" width="14.28515625" style="26" customWidth="1"/>
    <col min="15625" max="15627" width="16.5703125" style="26" customWidth="1"/>
    <col min="15628" max="15631" width="15.140625" style="26" customWidth="1"/>
    <col min="15632" max="15634" width="0" style="26" hidden="1" customWidth="1"/>
    <col min="15635" max="15635" width="15.140625" style="26" customWidth="1"/>
    <col min="15636" max="15872" width="9.140625" style="26"/>
    <col min="15873" max="15873" width="9.28515625" style="26" customWidth="1"/>
    <col min="15874" max="15874" width="42.28515625" style="26" customWidth="1"/>
    <col min="15875" max="15878" width="15.42578125" style="26" customWidth="1"/>
    <col min="15879" max="15880" width="14.28515625" style="26" customWidth="1"/>
    <col min="15881" max="15883" width="16.5703125" style="26" customWidth="1"/>
    <col min="15884" max="15887" width="15.140625" style="26" customWidth="1"/>
    <col min="15888" max="15890" width="0" style="26" hidden="1" customWidth="1"/>
    <col min="15891" max="15891" width="15.140625" style="26" customWidth="1"/>
    <col min="15892" max="16128" width="9.140625" style="26"/>
    <col min="16129" max="16129" width="9.28515625" style="26" customWidth="1"/>
    <col min="16130" max="16130" width="42.28515625" style="26" customWidth="1"/>
    <col min="16131" max="16134" width="15.42578125" style="26" customWidth="1"/>
    <col min="16135" max="16136" width="14.28515625" style="26" customWidth="1"/>
    <col min="16137" max="16139" width="16.5703125" style="26" customWidth="1"/>
    <col min="16140" max="16143" width="15.140625" style="26" customWidth="1"/>
    <col min="16144" max="16146" width="0" style="26" hidden="1" customWidth="1"/>
    <col min="16147" max="16147" width="15.140625" style="26" customWidth="1"/>
    <col min="16148" max="16384" width="9.140625" style="26"/>
  </cols>
  <sheetData>
    <row r="1" spans="1:10" x14ac:dyDescent="0.2">
      <c r="A1" s="259" t="s">
        <v>336</v>
      </c>
      <c r="B1" s="260"/>
    </row>
    <row r="2" spans="1:10" x14ac:dyDescent="0.2">
      <c r="A2" s="259" t="s">
        <v>337</v>
      </c>
      <c r="B2" s="259"/>
    </row>
    <row r="3" spans="1:10" ht="30" customHeight="1" x14ac:dyDescent="0.2">
      <c r="A3" s="270" t="s">
        <v>463</v>
      </c>
      <c r="B3" s="270"/>
    </row>
    <row r="4" spans="1:10" x14ac:dyDescent="0.2">
      <c r="A4" s="271" t="s">
        <v>464</v>
      </c>
      <c r="B4" s="271"/>
    </row>
    <row r="6" spans="1:10" ht="30" customHeight="1" x14ac:dyDescent="0.2">
      <c r="A6" s="273" t="s">
        <v>465</v>
      </c>
      <c r="B6" s="273"/>
      <c r="C6" s="273"/>
      <c r="D6" s="273"/>
      <c r="E6" s="273"/>
      <c r="F6" s="273"/>
      <c r="G6" s="273"/>
      <c r="H6" s="273"/>
      <c r="I6" s="25"/>
      <c r="J6" s="25"/>
    </row>
    <row r="7" spans="1:10" s="31" customFormat="1" ht="42" customHeight="1" x14ac:dyDescent="0.2">
      <c r="A7" s="27" t="s">
        <v>30</v>
      </c>
      <c r="B7" s="28" t="s">
        <v>31</v>
      </c>
      <c r="C7" s="29" t="s">
        <v>424</v>
      </c>
      <c r="D7" s="29" t="s">
        <v>425</v>
      </c>
      <c r="E7" s="29" t="s">
        <v>422</v>
      </c>
      <c r="F7" s="29" t="s">
        <v>423</v>
      </c>
      <c r="G7" s="30" t="s">
        <v>0</v>
      </c>
      <c r="H7" s="30" t="s">
        <v>0</v>
      </c>
    </row>
    <row r="8" spans="1:10" s="34" customFormat="1" ht="30" customHeight="1" x14ac:dyDescent="0.2">
      <c r="A8" s="274"/>
      <c r="B8" s="275"/>
      <c r="C8" s="32">
        <v>1</v>
      </c>
      <c r="D8" s="32">
        <v>2</v>
      </c>
      <c r="E8" s="32">
        <v>3</v>
      </c>
      <c r="F8" s="32">
        <v>4</v>
      </c>
      <c r="G8" s="33" t="s">
        <v>395</v>
      </c>
      <c r="H8" s="33" t="s">
        <v>396</v>
      </c>
    </row>
    <row r="9" spans="1:10" ht="30" customHeight="1" x14ac:dyDescent="0.2">
      <c r="A9" s="35">
        <v>6</v>
      </c>
      <c r="B9" s="36" t="s">
        <v>33</v>
      </c>
      <c r="C9" s="37">
        <v>3437135.09</v>
      </c>
      <c r="D9" s="37">
        <f>C9/7.5345</f>
        <v>456186.22204525844</v>
      </c>
      <c r="E9" s="37">
        <f>E10+E23+E26+E32</f>
        <v>963590.34999999986</v>
      </c>
      <c r="F9" s="37">
        <v>523176.67</v>
      </c>
      <c r="G9" s="38">
        <f>F9/D9*100</f>
        <v>114.68489066907755</v>
      </c>
      <c r="H9" s="38">
        <f>F9/E9*100</f>
        <v>54.294511147812976</v>
      </c>
    </row>
    <row r="10" spans="1:10" ht="30" customHeight="1" x14ac:dyDescent="0.2">
      <c r="A10" s="39">
        <v>63</v>
      </c>
      <c r="B10" s="40" t="s">
        <v>34</v>
      </c>
      <c r="C10" s="41">
        <v>2655260.92</v>
      </c>
      <c r="D10" s="41">
        <f>C10/7.5345</f>
        <v>352413.68637600366</v>
      </c>
      <c r="E10" s="41">
        <v>794528.75</v>
      </c>
      <c r="F10" s="41">
        <v>428205.18</v>
      </c>
      <c r="G10" s="42">
        <f>F10/D10*100</f>
        <v>121.50639902876289</v>
      </c>
      <c r="H10" s="43">
        <f>F10/E10*100</f>
        <v>53.894233531511603</v>
      </c>
    </row>
    <row r="11" spans="1:10" s="44" customFormat="1" ht="30" customHeight="1" x14ac:dyDescent="0.2">
      <c r="A11" s="39">
        <v>634</v>
      </c>
      <c r="B11" s="40" t="s">
        <v>35</v>
      </c>
      <c r="C11" s="41">
        <f>C12</f>
        <v>0</v>
      </c>
      <c r="D11" s="41">
        <f t="shared" ref="D11:D52" si="0">C11/7.5345</f>
        <v>0</v>
      </c>
      <c r="E11" s="41"/>
      <c r="F11" s="41"/>
      <c r="G11" s="42"/>
      <c r="H11" s="43"/>
    </row>
    <row r="12" spans="1:10" ht="30" customHeight="1" x14ac:dyDescent="0.2">
      <c r="A12" s="45">
        <v>6341</v>
      </c>
      <c r="B12" s="46" t="s">
        <v>36</v>
      </c>
      <c r="C12" s="47">
        <v>0</v>
      </c>
      <c r="D12" s="41">
        <f t="shared" si="0"/>
        <v>0</v>
      </c>
      <c r="E12" s="47"/>
      <c r="F12" s="47"/>
      <c r="G12" s="42"/>
      <c r="H12" s="48"/>
    </row>
    <row r="13" spans="1:10" s="44" customFormat="1" ht="30" customHeight="1" x14ac:dyDescent="0.2">
      <c r="A13" s="39">
        <v>636</v>
      </c>
      <c r="B13" s="40" t="s">
        <v>37</v>
      </c>
      <c r="C13" s="41">
        <v>2641626.02</v>
      </c>
      <c r="D13" s="41">
        <f t="shared" si="0"/>
        <v>350604.0241555511</v>
      </c>
      <c r="E13" s="41"/>
      <c r="F13" s="41">
        <v>427804.1</v>
      </c>
      <c r="G13" s="42">
        <f>F13/D13*100</f>
        <v>122.01916422105805</v>
      </c>
      <c r="H13" s="43"/>
      <c r="I13" s="224"/>
    </row>
    <row r="14" spans="1:10" ht="30" customHeight="1" x14ac:dyDescent="0.2">
      <c r="A14" s="45">
        <v>6361</v>
      </c>
      <c r="B14" s="46" t="s">
        <v>38</v>
      </c>
      <c r="C14" s="47">
        <v>2631626.02</v>
      </c>
      <c r="D14" s="41">
        <f t="shared" si="0"/>
        <v>349276.79607140488</v>
      </c>
      <c r="E14" s="47"/>
      <c r="F14" s="47">
        <v>427104.1</v>
      </c>
      <c r="G14" s="42">
        <f>F14/D14*100</f>
        <v>122.28241463617995</v>
      </c>
      <c r="H14" s="43"/>
    </row>
    <row r="15" spans="1:10" ht="30" customHeight="1" x14ac:dyDescent="0.2">
      <c r="A15" s="45">
        <v>6362</v>
      </c>
      <c r="B15" s="46" t="s">
        <v>39</v>
      </c>
      <c r="C15" s="47">
        <v>10000</v>
      </c>
      <c r="D15" s="41">
        <f t="shared" si="0"/>
        <v>1327.2280841462605</v>
      </c>
      <c r="E15" s="47"/>
      <c r="F15" s="47">
        <v>700</v>
      </c>
      <c r="G15" s="42">
        <f>F15/D15*100</f>
        <v>52.741500000000009</v>
      </c>
      <c r="H15" s="43"/>
    </row>
    <row r="16" spans="1:10" s="44" customFormat="1" ht="30" customHeight="1" x14ac:dyDescent="0.2">
      <c r="A16" s="39">
        <v>638</v>
      </c>
      <c r="B16" s="40" t="s">
        <v>40</v>
      </c>
      <c r="C16" s="41">
        <f>C17</f>
        <v>1134.9000000000001</v>
      </c>
      <c r="D16" s="41">
        <f t="shared" si="0"/>
        <v>150.62711526975912</v>
      </c>
      <c r="E16" s="41"/>
      <c r="F16" s="41">
        <v>401.08</v>
      </c>
      <c r="G16" s="42">
        <f>F16/D16*100</f>
        <v>266.27343906952154</v>
      </c>
      <c r="H16" s="43"/>
    </row>
    <row r="17" spans="1:17" ht="30" customHeight="1" x14ac:dyDescent="0.2">
      <c r="A17" s="45">
        <v>6381</v>
      </c>
      <c r="B17" s="46" t="s">
        <v>41</v>
      </c>
      <c r="C17" s="47">
        <v>1134.9000000000001</v>
      </c>
      <c r="D17" s="41">
        <f t="shared" si="0"/>
        <v>150.62711526975912</v>
      </c>
      <c r="E17" s="47"/>
      <c r="F17" s="47">
        <v>401.08</v>
      </c>
      <c r="G17" s="42">
        <f>F17/D17*100</f>
        <v>266.27343906952154</v>
      </c>
      <c r="H17" s="43"/>
    </row>
    <row r="18" spans="1:17" ht="30" customHeight="1" x14ac:dyDescent="0.2">
      <c r="A18" s="39">
        <v>64</v>
      </c>
      <c r="B18" s="40" t="s">
        <v>42</v>
      </c>
      <c r="C18" s="41">
        <f>SUM(C19,C21)</f>
        <v>0.25</v>
      </c>
      <c r="D18" s="41">
        <f t="shared" si="0"/>
        <v>3.3180702103656513E-2</v>
      </c>
      <c r="E18" s="41"/>
      <c r="F18" s="41"/>
      <c r="G18" s="42"/>
      <c r="H18" s="43"/>
    </row>
    <row r="19" spans="1:17" s="44" customFormat="1" ht="30" customHeight="1" x14ac:dyDescent="0.2">
      <c r="A19" s="39">
        <v>641</v>
      </c>
      <c r="B19" s="40" t="s">
        <v>43</v>
      </c>
      <c r="C19" s="41">
        <f>C20</f>
        <v>0.25</v>
      </c>
      <c r="D19" s="41">
        <f t="shared" si="0"/>
        <v>3.3180702103656513E-2</v>
      </c>
      <c r="E19" s="41"/>
      <c r="F19" s="41"/>
      <c r="G19" s="42"/>
      <c r="H19" s="43"/>
    </row>
    <row r="20" spans="1:17" ht="30" customHeight="1" x14ac:dyDescent="0.2">
      <c r="A20" s="45">
        <v>6413</v>
      </c>
      <c r="B20" s="46" t="s">
        <v>44</v>
      </c>
      <c r="C20" s="47">
        <v>0.25</v>
      </c>
      <c r="D20" s="41">
        <f t="shared" si="0"/>
        <v>3.3180702103656513E-2</v>
      </c>
      <c r="E20" s="47"/>
      <c r="F20" s="47"/>
      <c r="G20" s="42"/>
      <c r="H20" s="49"/>
    </row>
    <row r="21" spans="1:17" s="44" customFormat="1" ht="30" customHeight="1" x14ac:dyDescent="0.2">
      <c r="A21" s="39">
        <v>642</v>
      </c>
      <c r="B21" s="40" t="s">
        <v>45</v>
      </c>
      <c r="C21" s="41">
        <f>C22</f>
        <v>0</v>
      </c>
      <c r="D21" s="41">
        <f t="shared" si="0"/>
        <v>0</v>
      </c>
      <c r="E21" s="41"/>
      <c r="F21" s="41"/>
      <c r="G21" s="42"/>
      <c r="H21" s="43"/>
    </row>
    <row r="22" spans="1:17" ht="30" customHeight="1" x14ac:dyDescent="0.2">
      <c r="A22" s="45">
        <v>6422</v>
      </c>
      <c r="B22" s="46" t="s">
        <v>46</v>
      </c>
      <c r="C22" s="47">
        <v>0</v>
      </c>
      <c r="D22" s="41">
        <f t="shared" si="0"/>
        <v>0</v>
      </c>
      <c r="E22" s="47"/>
      <c r="F22" s="47"/>
      <c r="G22" s="42">
        <v>0</v>
      </c>
      <c r="H22" s="49"/>
    </row>
    <row r="23" spans="1:17" s="44" customFormat="1" ht="30" customHeight="1" x14ac:dyDescent="0.2">
      <c r="A23" s="39">
        <v>65</v>
      </c>
      <c r="B23" s="40" t="s">
        <v>47</v>
      </c>
      <c r="C23" s="41">
        <f>C24</f>
        <v>73435.48</v>
      </c>
      <c r="D23" s="41">
        <f t="shared" si="0"/>
        <v>9746.5631428761026</v>
      </c>
      <c r="E23" s="41">
        <v>32583.45</v>
      </c>
      <c r="F23" s="41">
        <v>5926.9</v>
      </c>
      <c r="G23" s="42">
        <f>F23/D23*100</f>
        <v>60.810153416305035</v>
      </c>
      <c r="H23" s="43">
        <f>F23/E23*100</f>
        <v>18.189909294442423</v>
      </c>
    </row>
    <row r="24" spans="1:17" s="52" customFormat="1" ht="30" customHeight="1" x14ac:dyDescent="0.25">
      <c r="A24" s="39">
        <v>652</v>
      </c>
      <c r="B24" s="40" t="s">
        <v>48</v>
      </c>
      <c r="C24" s="41">
        <f>C25</f>
        <v>73435.48</v>
      </c>
      <c r="D24" s="41">
        <f t="shared" si="0"/>
        <v>9746.5631428761026</v>
      </c>
      <c r="E24" s="41"/>
      <c r="F24" s="41">
        <v>5926.9</v>
      </c>
      <c r="G24" s="42">
        <f>F24/D24*100</f>
        <v>60.810153416305035</v>
      </c>
      <c r="H24" s="43"/>
      <c r="I24" s="50"/>
      <c r="J24" s="50"/>
      <c r="K24" s="50"/>
      <c r="L24" s="50"/>
      <c r="M24" s="50"/>
      <c r="N24" s="51"/>
      <c r="O24" s="51"/>
      <c r="P24" s="51"/>
      <c r="Q24" s="51"/>
    </row>
    <row r="25" spans="1:17" s="44" customFormat="1" ht="30" customHeight="1" x14ac:dyDescent="0.2">
      <c r="A25" s="45">
        <v>6526</v>
      </c>
      <c r="B25" s="46" t="s">
        <v>49</v>
      </c>
      <c r="C25" s="47">
        <v>73435.48</v>
      </c>
      <c r="D25" s="41">
        <f t="shared" si="0"/>
        <v>9746.5631428761026</v>
      </c>
      <c r="E25" s="47"/>
      <c r="F25" s="47">
        <v>5926.9</v>
      </c>
      <c r="G25" s="42">
        <f>F25/D25*100</f>
        <v>60.810153416305035</v>
      </c>
      <c r="H25" s="43"/>
      <c r="I25" s="53"/>
      <c r="J25" s="53"/>
      <c r="K25" s="53"/>
      <c r="L25" s="53"/>
      <c r="M25" s="53"/>
      <c r="N25" s="53"/>
      <c r="O25" s="53"/>
      <c r="P25" s="54"/>
      <c r="Q25" s="54"/>
    </row>
    <row r="26" spans="1:17" ht="30" customHeight="1" x14ac:dyDescent="0.2">
      <c r="A26" s="39">
        <v>66</v>
      </c>
      <c r="B26" s="40" t="s">
        <v>50</v>
      </c>
      <c r="C26" s="41">
        <f>SUM(C27,C29)</f>
        <v>21407.21</v>
      </c>
      <c r="D26" s="41">
        <f t="shared" si="0"/>
        <v>2841.2250315216666</v>
      </c>
      <c r="E26" s="41">
        <v>7273.21</v>
      </c>
      <c r="F26" s="41">
        <v>482.4</v>
      </c>
      <c r="G26" s="42">
        <f>F26/D26*100</f>
        <v>16.978591792204593</v>
      </c>
      <c r="H26" s="43">
        <f>F26/E26*100</f>
        <v>6.6325597638456744</v>
      </c>
      <c r="I26" s="225"/>
    </row>
    <row r="27" spans="1:17" s="44" customFormat="1" ht="30" customHeight="1" x14ac:dyDescent="0.2">
      <c r="A27" s="39">
        <v>661</v>
      </c>
      <c r="B27" s="40" t="s">
        <v>51</v>
      </c>
      <c r="C27" s="41">
        <f>C28</f>
        <v>2500</v>
      </c>
      <c r="D27" s="41">
        <f t="shared" si="0"/>
        <v>331.80702103656512</v>
      </c>
      <c r="E27" s="41"/>
      <c r="F27" s="41"/>
      <c r="G27" s="42"/>
      <c r="H27" s="43"/>
    </row>
    <row r="28" spans="1:17" ht="30" customHeight="1" x14ac:dyDescent="0.2">
      <c r="A28" s="45">
        <v>6615</v>
      </c>
      <c r="B28" s="46" t="s">
        <v>52</v>
      </c>
      <c r="C28" s="47">
        <v>2500</v>
      </c>
      <c r="D28" s="41">
        <f t="shared" si="0"/>
        <v>331.80702103656512</v>
      </c>
      <c r="E28" s="47"/>
      <c r="F28" s="47"/>
      <c r="G28" s="42"/>
      <c r="H28" s="42"/>
    </row>
    <row r="29" spans="1:17" s="44" customFormat="1" ht="30" customHeight="1" x14ac:dyDescent="0.2">
      <c r="A29" s="39">
        <v>663</v>
      </c>
      <c r="B29" s="40" t="s">
        <v>53</v>
      </c>
      <c r="C29" s="41">
        <v>18907.21</v>
      </c>
      <c r="D29" s="41">
        <f t="shared" si="0"/>
        <v>2509.4180104851016</v>
      </c>
      <c r="E29" s="41"/>
      <c r="F29" s="41">
        <v>482.4</v>
      </c>
      <c r="G29" s="42">
        <f>F29/D29*100</f>
        <v>19.22358084561392</v>
      </c>
      <c r="H29" s="43"/>
    </row>
    <row r="30" spans="1:17" ht="30" customHeight="1" x14ac:dyDescent="0.2">
      <c r="A30" s="45">
        <v>6631</v>
      </c>
      <c r="B30" s="46" t="s">
        <v>54</v>
      </c>
      <c r="C30" s="47">
        <v>8907.2099999999991</v>
      </c>
      <c r="D30" s="41">
        <f t="shared" si="0"/>
        <v>1182.1899263388411</v>
      </c>
      <c r="E30" s="47"/>
      <c r="F30" s="47">
        <v>482.4</v>
      </c>
      <c r="G30" s="42">
        <f>F30/D30*100</f>
        <v>40.805626004102301</v>
      </c>
      <c r="H30" s="43"/>
    </row>
    <row r="31" spans="1:17" ht="30" customHeight="1" x14ac:dyDescent="0.2">
      <c r="A31" s="45">
        <v>6632</v>
      </c>
      <c r="B31" s="46" t="s">
        <v>55</v>
      </c>
      <c r="C31" s="47">
        <v>0</v>
      </c>
      <c r="D31" s="41">
        <f t="shared" si="0"/>
        <v>0</v>
      </c>
      <c r="E31" s="47"/>
      <c r="F31" s="47"/>
      <c r="G31" s="42"/>
      <c r="H31" s="43"/>
    </row>
    <row r="32" spans="1:17" ht="30" customHeight="1" x14ac:dyDescent="0.2">
      <c r="A32" s="39">
        <v>67</v>
      </c>
      <c r="B32" s="40" t="s">
        <v>56</v>
      </c>
      <c r="C32" s="41">
        <f>C33</f>
        <v>699531.23</v>
      </c>
      <c r="D32" s="41">
        <f t="shared" si="0"/>
        <v>92843.749419337706</v>
      </c>
      <c r="E32" s="41">
        <v>129204.94</v>
      </c>
      <c r="F32" s="41">
        <v>88562.19</v>
      </c>
      <c r="G32" s="42">
        <f>F32/D32*100</f>
        <v>95.388424696206926</v>
      </c>
      <c r="H32" s="43">
        <f>F32/E32*100</f>
        <v>68.543965888610757</v>
      </c>
    </row>
    <row r="33" spans="1:9" ht="30" customHeight="1" x14ac:dyDescent="0.2">
      <c r="A33" s="39">
        <v>671</v>
      </c>
      <c r="B33" s="40" t="s">
        <v>57</v>
      </c>
      <c r="C33" s="41">
        <f>SUM(C34:C35)</f>
        <v>699531.23</v>
      </c>
      <c r="D33" s="41">
        <f t="shared" si="0"/>
        <v>92843.749419337706</v>
      </c>
      <c r="E33" s="41"/>
      <c r="F33" s="41">
        <v>88562.19</v>
      </c>
      <c r="G33" s="42">
        <f>F33/D33*100</f>
        <v>95.388424696206926</v>
      </c>
      <c r="H33" s="43"/>
    </row>
    <row r="34" spans="1:9" ht="30" customHeight="1" x14ac:dyDescent="0.2">
      <c r="A34" s="45">
        <v>6711</v>
      </c>
      <c r="B34" s="46" t="s">
        <v>58</v>
      </c>
      <c r="C34" s="47">
        <v>672915.48</v>
      </c>
      <c r="D34" s="41">
        <f t="shared" si="0"/>
        <v>89311.232331276129</v>
      </c>
      <c r="E34" s="47"/>
      <c r="F34" s="47">
        <v>87153.61</v>
      </c>
      <c r="G34" s="42">
        <f>F34/D34*100</f>
        <v>97.58415344301487</v>
      </c>
      <c r="H34" s="43"/>
    </row>
    <row r="35" spans="1:9" ht="37.5" customHeight="1" x14ac:dyDescent="0.2">
      <c r="A35" s="45">
        <v>6712</v>
      </c>
      <c r="B35" s="55" t="s">
        <v>59</v>
      </c>
      <c r="C35" s="47">
        <v>26615.75</v>
      </c>
      <c r="D35" s="41">
        <f t="shared" si="0"/>
        <v>3532.5170880615833</v>
      </c>
      <c r="E35" s="47"/>
      <c r="F35" s="47">
        <v>1408.58</v>
      </c>
      <c r="G35" s="42">
        <f>F35/D35*100</f>
        <v>39.874683260851185</v>
      </c>
      <c r="H35" s="43"/>
      <c r="I35" s="56"/>
    </row>
    <row r="36" spans="1:9" s="44" customFormat="1" ht="30" customHeight="1" x14ac:dyDescent="0.2">
      <c r="A36" s="57">
        <v>7</v>
      </c>
      <c r="B36" s="58" t="s">
        <v>60</v>
      </c>
      <c r="C36" s="59">
        <f>SUM(C37,C39)</f>
        <v>399</v>
      </c>
      <c r="D36" s="37">
        <f>C36/7.5345</f>
        <v>52.956400557435792</v>
      </c>
      <c r="E36" s="59">
        <f>E39</f>
        <v>106.18</v>
      </c>
      <c r="F36" s="59">
        <v>207.05</v>
      </c>
      <c r="G36" s="38">
        <f>F36/D36*100</f>
        <v>390.9820112781955</v>
      </c>
      <c r="H36" s="38">
        <f>F36/E36*100</f>
        <v>194.99905820305142</v>
      </c>
      <c r="I36" s="56"/>
    </row>
    <row r="37" spans="1:9" s="44" customFormat="1" ht="30" customHeight="1" x14ac:dyDescent="0.2">
      <c r="A37" s="60">
        <v>71</v>
      </c>
      <c r="B37" s="61" t="s">
        <v>61</v>
      </c>
      <c r="C37" s="62">
        <f>C38</f>
        <v>0</v>
      </c>
      <c r="D37" s="41">
        <f t="shared" si="0"/>
        <v>0</v>
      </c>
      <c r="E37" s="62"/>
      <c r="F37" s="62"/>
      <c r="G37" s="42"/>
      <c r="H37" s="43"/>
      <c r="I37" s="56"/>
    </row>
    <row r="38" spans="1:9" ht="30" customHeight="1" x14ac:dyDescent="0.2">
      <c r="A38" s="63">
        <v>711</v>
      </c>
      <c r="B38" s="64" t="s">
        <v>62</v>
      </c>
      <c r="C38" s="47"/>
      <c r="D38" s="41">
        <f t="shared" si="0"/>
        <v>0</v>
      </c>
      <c r="E38" s="47"/>
      <c r="F38" s="47"/>
      <c r="G38" s="42"/>
      <c r="H38" s="42"/>
      <c r="I38" s="56"/>
    </row>
    <row r="39" spans="1:9" s="44" customFormat="1" ht="30" customHeight="1" x14ac:dyDescent="0.2">
      <c r="A39" s="60">
        <v>72</v>
      </c>
      <c r="B39" s="61" t="s">
        <v>63</v>
      </c>
      <c r="C39" s="62">
        <f>SUM(C40:C42)</f>
        <v>399</v>
      </c>
      <c r="D39" s="41">
        <f t="shared" si="0"/>
        <v>52.956400557435792</v>
      </c>
      <c r="E39" s="62">
        <v>106.18</v>
      </c>
      <c r="F39" s="62">
        <v>207.05</v>
      </c>
      <c r="G39" s="42">
        <f>F39/D39*100</f>
        <v>390.9820112781955</v>
      </c>
      <c r="H39" s="43">
        <f>F39/E39*100</f>
        <v>194.99905820305142</v>
      </c>
      <c r="I39" s="56"/>
    </row>
    <row r="40" spans="1:9" ht="30" customHeight="1" x14ac:dyDescent="0.2">
      <c r="A40" s="63">
        <v>721</v>
      </c>
      <c r="B40" s="64" t="s">
        <v>64</v>
      </c>
      <c r="C40" s="47">
        <v>399</v>
      </c>
      <c r="D40" s="41">
        <f t="shared" si="0"/>
        <v>52.956400557435792</v>
      </c>
      <c r="E40" s="47"/>
      <c r="F40" s="47">
        <v>207.05</v>
      </c>
      <c r="G40" s="42">
        <f>F40/D40*100</f>
        <v>390.9820112781955</v>
      </c>
      <c r="H40" s="43"/>
      <c r="I40" s="56"/>
    </row>
    <row r="41" spans="1:9" ht="30" customHeight="1" x14ac:dyDescent="0.2">
      <c r="A41" s="63">
        <v>722</v>
      </c>
      <c r="B41" s="64" t="s">
        <v>65</v>
      </c>
      <c r="C41" s="47"/>
      <c r="D41" s="41">
        <f t="shared" si="0"/>
        <v>0</v>
      </c>
      <c r="E41" s="47"/>
      <c r="F41" s="47"/>
      <c r="G41" s="42"/>
      <c r="H41" s="42"/>
      <c r="I41" s="56"/>
    </row>
    <row r="42" spans="1:9" ht="30" customHeight="1" x14ac:dyDescent="0.2">
      <c r="A42" s="65">
        <v>723</v>
      </c>
      <c r="B42" s="66" t="s">
        <v>66</v>
      </c>
      <c r="C42" s="67"/>
      <c r="D42" s="41">
        <f t="shared" si="0"/>
        <v>0</v>
      </c>
      <c r="E42" s="67"/>
      <c r="F42" s="67"/>
      <c r="G42" s="42"/>
      <c r="H42" s="42"/>
      <c r="I42" s="56"/>
    </row>
    <row r="43" spans="1:9" s="44" customFormat="1" ht="30" customHeight="1" x14ac:dyDescent="0.2">
      <c r="A43" s="68">
        <v>8</v>
      </c>
      <c r="B43" s="58" t="s">
        <v>67</v>
      </c>
      <c r="C43" s="37">
        <f>SUM(C44,C46,C48)</f>
        <v>0</v>
      </c>
      <c r="D43" s="37">
        <f>C43/7.5345</f>
        <v>0</v>
      </c>
      <c r="E43" s="37"/>
      <c r="F43" s="37"/>
      <c r="G43" s="38">
        <v>0</v>
      </c>
      <c r="H43" s="38">
        <v>0</v>
      </c>
      <c r="I43" s="56"/>
    </row>
    <row r="44" spans="1:9" s="44" customFormat="1" ht="30" customHeight="1" x14ac:dyDescent="0.2">
      <c r="A44" s="69">
        <v>81</v>
      </c>
      <c r="B44" s="61" t="s">
        <v>68</v>
      </c>
      <c r="C44" s="41">
        <f>SUM(C45:C45)</f>
        <v>0</v>
      </c>
      <c r="D44" s="41">
        <f t="shared" si="0"/>
        <v>0</v>
      </c>
      <c r="E44" s="41"/>
      <c r="F44" s="41"/>
      <c r="G44" s="42">
        <v>0</v>
      </c>
      <c r="H44" s="42"/>
      <c r="I44" s="56"/>
    </row>
    <row r="45" spans="1:9" ht="30" customHeight="1" x14ac:dyDescent="0.2">
      <c r="A45" s="70">
        <v>818</v>
      </c>
      <c r="B45" s="64" t="s">
        <v>69</v>
      </c>
      <c r="C45" s="47"/>
      <c r="D45" s="41">
        <f t="shared" si="0"/>
        <v>0</v>
      </c>
      <c r="E45" s="47"/>
      <c r="F45" s="47"/>
      <c r="G45" s="42">
        <v>0</v>
      </c>
      <c r="H45" s="42"/>
      <c r="I45" s="56"/>
    </row>
    <row r="46" spans="1:9" s="44" customFormat="1" ht="30" customHeight="1" x14ac:dyDescent="0.2">
      <c r="A46" s="69">
        <v>83</v>
      </c>
      <c r="B46" s="61" t="s">
        <v>70</v>
      </c>
      <c r="C46" s="41"/>
      <c r="D46" s="41">
        <f t="shared" si="0"/>
        <v>0</v>
      </c>
      <c r="E46" s="41"/>
      <c r="F46" s="41"/>
      <c r="G46" s="42">
        <v>0</v>
      </c>
      <c r="H46" s="42"/>
      <c r="I46" s="56"/>
    </row>
    <row r="47" spans="1:9" ht="30" customHeight="1" x14ac:dyDescent="0.2">
      <c r="A47" s="70">
        <v>832</v>
      </c>
      <c r="B47" s="64" t="s">
        <v>71</v>
      </c>
      <c r="C47" s="47"/>
      <c r="D47" s="41">
        <f t="shared" si="0"/>
        <v>0</v>
      </c>
      <c r="E47" s="47"/>
      <c r="F47" s="47"/>
      <c r="G47" s="42">
        <v>0</v>
      </c>
      <c r="H47" s="42"/>
      <c r="I47" s="56"/>
    </row>
    <row r="48" spans="1:9" s="44" customFormat="1" ht="30" customHeight="1" x14ac:dyDescent="0.2">
      <c r="A48" s="69">
        <v>84</v>
      </c>
      <c r="B48" s="61" t="s">
        <v>72</v>
      </c>
      <c r="C48" s="41"/>
      <c r="D48" s="41">
        <f t="shared" si="0"/>
        <v>0</v>
      </c>
      <c r="E48" s="41"/>
      <c r="F48" s="41"/>
      <c r="G48" s="42">
        <v>0</v>
      </c>
      <c r="H48" s="42"/>
      <c r="I48" s="56"/>
    </row>
    <row r="49" spans="1:9" ht="30" customHeight="1" x14ac:dyDescent="0.2">
      <c r="A49" s="70">
        <v>844</v>
      </c>
      <c r="B49" s="64" t="s">
        <v>73</v>
      </c>
      <c r="C49" s="47"/>
      <c r="D49" s="41">
        <f t="shared" si="0"/>
        <v>0</v>
      </c>
      <c r="E49" s="47"/>
      <c r="F49" s="47"/>
      <c r="G49" s="42">
        <v>0</v>
      </c>
      <c r="H49" s="42"/>
      <c r="I49" s="56"/>
    </row>
    <row r="50" spans="1:9" ht="30" customHeight="1" x14ac:dyDescent="0.2">
      <c r="A50" s="71" t="s">
        <v>74</v>
      </c>
      <c r="B50" s="72"/>
      <c r="C50" s="73">
        <v>3437534.09</v>
      </c>
      <c r="D50" s="37">
        <v>456239.18</v>
      </c>
      <c r="E50" s="73">
        <v>964360.14</v>
      </c>
      <c r="F50" s="73">
        <f>F9+F36</f>
        <v>523383.72</v>
      </c>
      <c r="G50" s="38">
        <f>F50/D50*100</f>
        <v>114.71696052057607</v>
      </c>
      <c r="H50" s="38">
        <f>F50/E50*100</f>
        <v>54.272641339157786</v>
      </c>
    </row>
    <row r="51" spans="1:9" ht="30" customHeight="1" x14ac:dyDescent="0.2">
      <c r="A51" s="189"/>
      <c r="B51" s="191" t="s">
        <v>361</v>
      </c>
      <c r="C51" s="190">
        <v>-20749.87</v>
      </c>
      <c r="D51" s="41">
        <f t="shared" si="0"/>
        <v>-2753.9810206383963</v>
      </c>
      <c r="E51" s="190">
        <v>663.61</v>
      </c>
      <c r="F51" s="190">
        <v>-9394.2099999999991</v>
      </c>
      <c r="G51" s="42">
        <f>F51/D51*100</f>
        <v>341.11382502637366</v>
      </c>
      <c r="H51" s="43">
        <f>F51/E51*100</f>
        <v>-1415.6221274543782</v>
      </c>
    </row>
    <row r="52" spans="1:9" ht="30" customHeight="1" x14ac:dyDescent="0.2">
      <c r="A52" s="189">
        <v>9</v>
      </c>
      <c r="B52" s="191" t="s">
        <v>362</v>
      </c>
      <c r="C52" s="190">
        <v>-20749.87</v>
      </c>
      <c r="D52" s="41">
        <f t="shared" si="0"/>
        <v>-2753.9810206383963</v>
      </c>
      <c r="E52" s="190">
        <v>663.61</v>
      </c>
      <c r="F52" s="190">
        <v>-9394.2099999999991</v>
      </c>
      <c r="G52" s="42">
        <f>F52/D52*100</f>
        <v>341.11382502637366</v>
      </c>
      <c r="H52" s="43">
        <f>F52/E52*100</f>
        <v>-1415.6221274543782</v>
      </c>
    </row>
    <row r="53" spans="1:9" ht="30" customHeight="1" x14ac:dyDescent="0.2">
      <c r="A53" s="189"/>
      <c r="B53" s="191"/>
      <c r="C53" s="190"/>
      <c r="D53" s="41"/>
      <c r="E53" s="190"/>
      <c r="F53" s="190"/>
      <c r="G53" s="43"/>
      <c r="H53" s="43"/>
    </row>
    <row r="54" spans="1:9" ht="30" customHeight="1" x14ac:dyDescent="0.2">
      <c r="A54" s="74"/>
      <c r="B54" s="75"/>
      <c r="C54" s="76"/>
      <c r="D54" s="76"/>
      <c r="E54" s="76"/>
      <c r="F54" s="76"/>
      <c r="G54" s="77"/>
      <c r="H54" s="77"/>
    </row>
    <row r="55" spans="1:9" s="78" customFormat="1" ht="20.25" customHeight="1" x14ac:dyDescent="0.2">
      <c r="A55" s="276" t="s">
        <v>75</v>
      </c>
      <c r="B55" s="276"/>
      <c r="C55" s="276"/>
      <c r="D55" s="276"/>
      <c r="E55" s="276"/>
      <c r="F55" s="276"/>
      <c r="G55" s="276"/>
      <c r="H55" s="276"/>
    </row>
    <row r="56" spans="1:9" s="80" customFormat="1" ht="44.25" customHeight="1" x14ac:dyDescent="0.25">
      <c r="A56" s="79" t="s">
        <v>76</v>
      </c>
      <c r="B56" s="28" t="s">
        <v>77</v>
      </c>
      <c r="C56" s="29" t="s">
        <v>344</v>
      </c>
      <c r="D56" s="29"/>
      <c r="E56" s="29"/>
      <c r="F56" s="29"/>
      <c r="G56" s="33" t="s">
        <v>0</v>
      </c>
      <c r="H56" s="33" t="s">
        <v>0</v>
      </c>
    </row>
    <row r="57" spans="1:9" s="78" customFormat="1" x14ac:dyDescent="0.2">
      <c r="A57" s="277">
        <v>1</v>
      </c>
      <c r="B57" s="277"/>
      <c r="C57" s="32">
        <v>5</v>
      </c>
      <c r="D57" s="32"/>
      <c r="E57" s="32"/>
      <c r="F57" s="32"/>
      <c r="G57" s="33" t="s">
        <v>4</v>
      </c>
      <c r="H57" s="33" t="s">
        <v>5</v>
      </c>
    </row>
    <row r="58" spans="1:9" s="78" customFormat="1" ht="20.25" customHeight="1" x14ac:dyDescent="0.2">
      <c r="A58" s="81">
        <v>1</v>
      </c>
      <c r="B58" s="81" t="s">
        <v>78</v>
      </c>
      <c r="C58" s="82">
        <v>699531.23</v>
      </c>
      <c r="D58" s="82">
        <f>C58/7.5345</f>
        <v>92843.749419337706</v>
      </c>
      <c r="E58" s="82">
        <v>128884.94</v>
      </c>
      <c r="F58" s="82">
        <v>88562.19</v>
      </c>
      <c r="G58" s="42">
        <f t="shared" ref="G58:G64" si="1">F58/D58*100</f>
        <v>95.388424696206926</v>
      </c>
      <c r="H58" s="43">
        <f t="shared" ref="H58:H64" si="2">F58/E58*100</f>
        <v>68.714149224882277</v>
      </c>
    </row>
    <row r="59" spans="1:9" s="78" customFormat="1" ht="20.25" customHeight="1" x14ac:dyDescent="0.2">
      <c r="A59" s="81">
        <v>3</v>
      </c>
      <c r="B59" s="81" t="s">
        <v>79</v>
      </c>
      <c r="C59" s="82">
        <v>2500.25</v>
      </c>
      <c r="D59" s="82">
        <f t="shared" ref="D59:D64" si="3">C59/7.5345</f>
        <v>331.84020173866878</v>
      </c>
      <c r="E59" s="82">
        <v>2495.19</v>
      </c>
      <c r="F59" s="82">
        <v>0</v>
      </c>
      <c r="G59" s="42">
        <f t="shared" si="1"/>
        <v>0</v>
      </c>
      <c r="H59" s="43">
        <f t="shared" si="2"/>
        <v>0</v>
      </c>
    </row>
    <row r="60" spans="1:9" s="78" customFormat="1" ht="20.25" customHeight="1" x14ac:dyDescent="0.2">
      <c r="A60" s="81">
        <v>4</v>
      </c>
      <c r="B60" s="81" t="s">
        <v>80</v>
      </c>
      <c r="C60" s="82">
        <v>73435.48</v>
      </c>
      <c r="D60" s="82">
        <f t="shared" si="3"/>
        <v>9746.5631428761026</v>
      </c>
      <c r="E60" s="82">
        <v>32318</v>
      </c>
      <c r="F60" s="82">
        <v>5926.9</v>
      </c>
      <c r="G60" s="42">
        <f t="shared" si="1"/>
        <v>60.810153416305035</v>
      </c>
      <c r="H60" s="43">
        <f t="shared" si="2"/>
        <v>18.339315551704932</v>
      </c>
    </row>
    <row r="61" spans="1:9" s="78" customFormat="1" ht="20.25" customHeight="1" x14ac:dyDescent="0.2">
      <c r="A61" s="81">
        <v>5</v>
      </c>
      <c r="B61" s="81" t="s">
        <v>81</v>
      </c>
      <c r="C61" s="82">
        <v>2642760.92</v>
      </c>
      <c r="D61" s="82">
        <f t="shared" si="3"/>
        <v>350754.65127082088</v>
      </c>
      <c r="E61" s="82">
        <v>795114.19</v>
      </c>
      <c r="F61" s="82">
        <v>428205.18</v>
      </c>
      <c r="G61" s="42">
        <f t="shared" si="1"/>
        <v>122.08111238113814</v>
      </c>
      <c r="H61" s="43">
        <f t="shared" si="2"/>
        <v>53.85455138211028</v>
      </c>
    </row>
    <row r="62" spans="1:9" s="78" customFormat="1" ht="20.25" customHeight="1" x14ac:dyDescent="0.2">
      <c r="A62" s="81" t="s">
        <v>82</v>
      </c>
      <c r="B62" s="81" t="s">
        <v>83</v>
      </c>
      <c r="C62" s="82">
        <v>18907.21</v>
      </c>
      <c r="D62" s="82">
        <f t="shared" si="3"/>
        <v>2509.4180104851016</v>
      </c>
      <c r="E62" s="82">
        <v>5441.64</v>
      </c>
      <c r="F62" s="82">
        <v>482.4</v>
      </c>
      <c r="G62" s="42">
        <f t="shared" si="1"/>
        <v>19.22358084561392</v>
      </c>
      <c r="H62" s="43">
        <f t="shared" si="2"/>
        <v>8.8649745297373563</v>
      </c>
    </row>
    <row r="63" spans="1:9" s="78" customFormat="1" ht="20.25" customHeight="1" x14ac:dyDescent="0.2">
      <c r="A63" s="81" t="s">
        <v>84</v>
      </c>
      <c r="B63" s="81" t="s">
        <v>85</v>
      </c>
      <c r="C63" s="82">
        <v>399</v>
      </c>
      <c r="D63" s="82">
        <f t="shared" si="3"/>
        <v>52.956400557435792</v>
      </c>
      <c r="E63" s="82">
        <v>106.18</v>
      </c>
      <c r="F63" s="82">
        <v>207.05</v>
      </c>
      <c r="G63" s="42">
        <f t="shared" si="1"/>
        <v>390.9820112781955</v>
      </c>
      <c r="H63" s="43">
        <f t="shared" si="2"/>
        <v>194.99905820305142</v>
      </c>
    </row>
    <row r="64" spans="1:9" s="85" customFormat="1" ht="20.25" customHeight="1" x14ac:dyDescent="0.2">
      <c r="A64" s="81"/>
      <c r="B64" s="83" t="s">
        <v>86</v>
      </c>
      <c r="C64" s="84">
        <f>SUM(C58:C63)</f>
        <v>3437534.09</v>
      </c>
      <c r="D64" s="82">
        <f t="shared" si="3"/>
        <v>456239.17844581587</v>
      </c>
      <c r="E64" s="84">
        <f>SUM(E58:E63)</f>
        <v>964360.14</v>
      </c>
      <c r="F64" s="84">
        <f>SUM(F58:F63)</f>
        <v>523383.72000000003</v>
      </c>
      <c r="G64" s="42">
        <f t="shared" si="1"/>
        <v>114.71696091136077</v>
      </c>
      <c r="H64" s="43">
        <f t="shared" si="2"/>
        <v>54.272641339157801</v>
      </c>
    </row>
    <row r="65" spans="1:8" s="85" customFormat="1" x14ac:dyDescent="0.2">
      <c r="A65" s="86"/>
      <c r="B65" s="87"/>
      <c r="C65" s="88"/>
      <c r="D65" s="88"/>
      <c r="E65" s="88"/>
      <c r="F65" s="88"/>
      <c r="G65" s="89"/>
      <c r="H65" s="89"/>
    </row>
    <row r="66" spans="1:8" x14ac:dyDescent="0.2">
      <c r="A66" s="16"/>
      <c r="B66" s="16"/>
      <c r="C66" s="154"/>
      <c r="D66" s="220"/>
      <c r="E66" s="220"/>
      <c r="F66" s="220" t="s">
        <v>457</v>
      </c>
      <c r="G66" s="154"/>
      <c r="H66" s="155"/>
    </row>
    <row r="67" spans="1:8" x14ac:dyDescent="0.2">
      <c r="A67" s="16"/>
      <c r="B67" s="16"/>
      <c r="C67" s="272" t="s">
        <v>459</v>
      </c>
      <c r="D67" s="272"/>
      <c r="E67" s="272"/>
      <c r="F67" s="272"/>
      <c r="G67" s="272"/>
      <c r="H67" s="272"/>
    </row>
    <row r="68" spans="1:8" x14ac:dyDescent="0.2">
      <c r="A68" s="258" t="s">
        <v>474</v>
      </c>
      <c r="B68" s="258"/>
      <c r="C68" s="16"/>
      <c r="D68" s="16"/>
      <c r="E68" s="16"/>
      <c r="F68" s="16"/>
      <c r="G68" s="16"/>
    </row>
  </sheetData>
  <mergeCells count="10">
    <mergeCell ref="C67:H67"/>
    <mergeCell ref="A6:H6"/>
    <mergeCell ref="A8:B8"/>
    <mergeCell ref="A55:H55"/>
    <mergeCell ref="A57:B57"/>
    <mergeCell ref="A68:B68"/>
    <mergeCell ref="A1:B1"/>
    <mergeCell ref="A2:B2"/>
    <mergeCell ref="A3:B3"/>
    <mergeCell ref="A4:B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opLeftCell="A97" zoomScaleNormal="100" workbookViewId="0">
      <selection activeCell="B107" sqref="B107"/>
    </sheetView>
  </sheetViews>
  <sheetFormatPr defaultRowHeight="12.75" x14ac:dyDescent="0.2"/>
  <cols>
    <col min="1" max="1" width="9.28515625" style="90" customWidth="1"/>
    <col min="2" max="2" width="32.140625" style="26" customWidth="1"/>
    <col min="3" max="6" width="13.7109375" style="111" customWidth="1"/>
    <col min="7" max="7" width="16.7109375" style="112" customWidth="1"/>
    <col min="8" max="8" width="14.140625" style="92" customWidth="1"/>
    <col min="9" max="11" width="15.28515625" style="26" customWidth="1"/>
    <col min="12" max="15" width="15.140625" style="26" customWidth="1"/>
    <col min="16" max="16" width="16.7109375" style="26" hidden="1" customWidth="1"/>
    <col min="17" max="17" width="16.42578125" style="26" hidden="1" customWidth="1"/>
    <col min="18" max="18" width="12.5703125" style="26" hidden="1" customWidth="1"/>
    <col min="19" max="19" width="15.140625" style="26" customWidth="1"/>
    <col min="20" max="256" width="9.140625" style="26"/>
    <col min="257" max="257" width="9.28515625" style="26" customWidth="1"/>
    <col min="258" max="258" width="42.28515625" style="26" customWidth="1"/>
    <col min="259" max="259" width="17.7109375" style="26" customWidth="1"/>
    <col min="260" max="260" width="16.7109375" style="26" customWidth="1"/>
    <col min="261" max="261" width="11.85546875" style="26" customWidth="1"/>
    <col min="262" max="262" width="19" style="26" customWidth="1"/>
    <col min="263" max="263" width="16.7109375" style="26" customWidth="1"/>
    <col min="264" max="264" width="18.5703125" style="26" customWidth="1"/>
    <col min="265" max="267" width="15.28515625" style="26" customWidth="1"/>
    <col min="268" max="271" width="15.140625" style="26" customWidth="1"/>
    <col min="272" max="274" width="0" style="26" hidden="1" customWidth="1"/>
    <col min="275" max="275" width="15.140625" style="26" customWidth="1"/>
    <col min="276" max="512" width="9.140625" style="26"/>
    <col min="513" max="513" width="9.28515625" style="26" customWidth="1"/>
    <col min="514" max="514" width="42.28515625" style="26" customWidth="1"/>
    <col min="515" max="515" width="17.7109375" style="26" customWidth="1"/>
    <col min="516" max="516" width="16.7109375" style="26" customWidth="1"/>
    <col min="517" max="517" width="11.85546875" style="26" customWidth="1"/>
    <col min="518" max="518" width="19" style="26" customWidth="1"/>
    <col min="519" max="519" width="16.7109375" style="26" customWidth="1"/>
    <col min="520" max="520" width="18.5703125" style="26" customWidth="1"/>
    <col min="521" max="523" width="15.28515625" style="26" customWidth="1"/>
    <col min="524" max="527" width="15.140625" style="26" customWidth="1"/>
    <col min="528" max="530" width="0" style="26" hidden="1" customWidth="1"/>
    <col min="531" max="531" width="15.140625" style="26" customWidth="1"/>
    <col min="532" max="768" width="9.140625" style="26"/>
    <col min="769" max="769" width="9.28515625" style="26" customWidth="1"/>
    <col min="770" max="770" width="42.28515625" style="26" customWidth="1"/>
    <col min="771" max="771" width="17.7109375" style="26" customWidth="1"/>
    <col min="772" max="772" width="16.7109375" style="26" customWidth="1"/>
    <col min="773" max="773" width="11.85546875" style="26" customWidth="1"/>
    <col min="774" max="774" width="19" style="26" customWidth="1"/>
    <col min="775" max="775" width="16.7109375" style="26" customWidth="1"/>
    <col min="776" max="776" width="18.5703125" style="26" customWidth="1"/>
    <col min="777" max="779" width="15.28515625" style="26" customWidth="1"/>
    <col min="780" max="783" width="15.140625" style="26" customWidth="1"/>
    <col min="784" max="786" width="0" style="26" hidden="1" customWidth="1"/>
    <col min="787" max="787" width="15.140625" style="26" customWidth="1"/>
    <col min="788" max="1024" width="9.140625" style="26"/>
    <col min="1025" max="1025" width="9.28515625" style="26" customWidth="1"/>
    <col min="1026" max="1026" width="42.28515625" style="26" customWidth="1"/>
    <col min="1027" max="1027" width="17.7109375" style="26" customWidth="1"/>
    <col min="1028" max="1028" width="16.7109375" style="26" customWidth="1"/>
    <col min="1029" max="1029" width="11.85546875" style="26" customWidth="1"/>
    <col min="1030" max="1030" width="19" style="26" customWidth="1"/>
    <col min="1031" max="1031" width="16.7109375" style="26" customWidth="1"/>
    <col min="1032" max="1032" width="18.5703125" style="26" customWidth="1"/>
    <col min="1033" max="1035" width="15.28515625" style="26" customWidth="1"/>
    <col min="1036" max="1039" width="15.140625" style="26" customWidth="1"/>
    <col min="1040" max="1042" width="0" style="26" hidden="1" customWidth="1"/>
    <col min="1043" max="1043" width="15.140625" style="26" customWidth="1"/>
    <col min="1044" max="1280" width="9.140625" style="26"/>
    <col min="1281" max="1281" width="9.28515625" style="26" customWidth="1"/>
    <col min="1282" max="1282" width="42.28515625" style="26" customWidth="1"/>
    <col min="1283" max="1283" width="17.7109375" style="26" customWidth="1"/>
    <col min="1284" max="1284" width="16.7109375" style="26" customWidth="1"/>
    <col min="1285" max="1285" width="11.85546875" style="26" customWidth="1"/>
    <col min="1286" max="1286" width="19" style="26" customWidth="1"/>
    <col min="1287" max="1287" width="16.7109375" style="26" customWidth="1"/>
    <col min="1288" max="1288" width="18.5703125" style="26" customWidth="1"/>
    <col min="1289" max="1291" width="15.28515625" style="26" customWidth="1"/>
    <col min="1292" max="1295" width="15.140625" style="26" customWidth="1"/>
    <col min="1296" max="1298" width="0" style="26" hidden="1" customWidth="1"/>
    <col min="1299" max="1299" width="15.140625" style="26" customWidth="1"/>
    <col min="1300" max="1536" width="9.140625" style="26"/>
    <col min="1537" max="1537" width="9.28515625" style="26" customWidth="1"/>
    <col min="1538" max="1538" width="42.28515625" style="26" customWidth="1"/>
    <col min="1539" max="1539" width="17.7109375" style="26" customWidth="1"/>
    <col min="1540" max="1540" width="16.7109375" style="26" customWidth="1"/>
    <col min="1541" max="1541" width="11.85546875" style="26" customWidth="1"/>
    <col min="1542" max="1542" width="19" style="26" customWidth="1"/>
    <col min="1543" max="1543" width="16.7109375" style="26" customWidth="1"/>
    <col min="1544" max="1544" width="18.5703125" style="26" customWidth="1"/>
    <col min="1545" max="1547" width="15.28515625" style="26" customWidth="1"/>
    <col min="1548" max="1551" width="15.140625" style="26" customWidth="1"/>
    <col min="1552" max="1554" width="0" style="26" hidden="1" customWidth="1"/>
    <col min="1555" max="1555" width="15.140625" style="26" customWidth="1"/>
    <col min="1556" max="1792" width="9.140625" style="26"/>
    <col min="1793" max="1793" width="9.28515625" style="26" customWidth="1"/>
    <col min="1794" max="1794" width="42.28515625" style="26" customWidth="1"/>
    <col min="1795" max="1795" width="17.7109375" style="26" customWidth="1"/>
    <col min="1796" max="1796" width="16.7109375" style="26" customWidth="1"/>
    <col min="1797" max="1797" width="11.85546875" style="26" customWidth="1"/>
    <col min="1798" max="1798" width="19" style="26" customWidth="1"/>
    <col min="1799" max="1799" width="16.7109375" style="26" customWidth="1"/>
    <col min="1800" max="1800" width="18.5703125" style="26" customWidth="1"/>
    <col min="1801" max="1803" width="15.28515625" style="26" customWidth="1"/>
    <col min="1804" max="1807" width="15.140625" style="26" customWidth="1"/>
    <col min="1808" max="1810" width="0" style="26" hidden="1" customWidth="1"/>
    <col min="1811" max="1811" width="15.140625" style="26" customWidth="1"/>
    <col min="1812" max="2048" width="9.140625" style="26"/>
    <col min="2049" max="2049" width="9.28515625" style="26" customWidth="1"/>
    <col min="2050" max="2050" width="42.28515625" style="26" customWidth="1"/>
    <col min="2051" max="2051" width="17.7109375" style="26" customWidth="1"/>
    <col min="2052" max="2052" width="16.7109375" style="26" customWidth="1"/>
    <col min="2053" max="2053" width="11.85546875" style="26" customWidth="1"/>
    <col min="2054" max="2054" width="19" style="26" customWidth="1"/>
    <col min="2055" max="2055" width="16.7109375" style="26" customWidth="1"/>
    <col min="2056" max="2056" width="18.5703125" style="26" customWidth="1"/>
    <col min="2057" max="2059" width="15.28515625" style="26" customWidth="1"/>
    <col min="2060" max="2063" width="15.140625" style="26" customWidth="1"/>
    <col min="2064" max="2066" width="0" style="26" hidden="1" customWidth="1"/>
    <col min="2067" max="2067" width="15.140625" style="26" customWidth="1"/>
    <col min="2068" max="2304" width="9.140625" style="26"/>
    <col min="2305" max="2305" width="9.28515625" style="26" customWidth="1"/>
    <col min="2306" max="2306" width="42.28515625" style="26" customWidth="1"/>
    <col min="2307" max="2307" width="17.7109375" style="26" customWidth="1"/>
    <col min="2308" max="2308" width="16.7109375" style="26" customWidth="1"/>
    <col min="2309" max="2309" width="11.85546875" style="26" customWidth="1"/>
    <col min="2310" max="2310" width="19" style="26" customWidth="1"/>
    <col min="2311" max="2311" width="16.7109375" style="26" customWidth="1"/>
    <col min="2312" max="2312" width="18.5703125" style="26" customWidth="1"/>
    <col min="2313" max="2315" width="15.28515625" style="26" customWidth="1"/>
    <col min="2316" max="2319" width="15.140625" style="26" customWidth="1"/>
    <col min="2320" max="2322" width="0" style="26" hidden="1" customWidth="1"/>
    <col min="2323" max="2323" width="15.140625" style="26" customWidth="1"/>
    <col min="2324" max="2560" width="9.140625" style="26"/>
    <col min="2561" max="2561" width="9.28515625" style="26" customWidth="1"/>
    <col min="2562" max="2562" width="42.28515625" style="26" customWidth="1"/>
    <col min="2563" max="2563" width="17.7109375" style="26" customWidth="1"/>
    <col min="2564" max="2564" width="16.7109375" style="26" customWidth="1"/>
    <col min="2565" max="2565" width="11.85546875" style="26" customWidth="1"/>
    <col min="2566" max="2566" width="19" style="26" customWidth="1"/>
    <col min="2567" max="2567" width="16.7109375" style="26" customWidth="1"/>
    <col min="2568" max="2568" width="18.5703125" style="26" customWidth="1"/>
    <col min="2569" max="2571" width="15.28515625" style="26" customWidth="1"/>
    <col min="2572" max="2575" width="15.140625" style="26" customWidth="1"/>
    <col min="2576" max="2578" width="0" style="26" hidden="1" customWidth="1"/>
    <col min="2579" max="2579" width="15.140625" style="26" customWidth="1"/>
    <col min="2580" max="2816" width="9.140625" style="26"/>
    <col min="2817" max="2817" width="9.28515625" style="26" customWidth="1"/>
    <col min="2818" max="2818" width="42.28515625" style="26" customWidth="1"/>
    <col min="2819" max="2819" width="17.7109375" style="26" customWidth="1"/>
    <col min="2820" max="2820" width="16.7109375" style="26" customWidth="1"/>
    <col min="2821" max="2821" width="11.85546875" style="26" customWidth="1"/>
    <col min="2822" max="2822" width="19" style="26" customWidth="1"/>
    <col min="2823" max="2823" width="16.7109375" style="26" customWidth="1"/>
    <col min="2824" max="2824" width="18.5703125" style="26" customWidth="1"/>
    <col min="2825" max="2827" width="15.28515625" style="26" customWidth="1"/>
    <col min="2828" max="2831" width="15.140625" style="26" customWidth="1"/>
    <col min="2832" max="2834" width="0" style="26" hidden="1" customWidth="1"/>
    <col min="2835" max="2835" width="15.140625" style="26" customWidth="1"/>
    <col min="2836" max="3072" width="9.140625" style="26"/>
    <col min="3073" max="3073" width="9.28515625" style="26" customWidth="1"/>
    <col min="3074" max="3074" width="42.28515625" style="26" customWidth="1"/>
    <col min="3075" max="3075" width="17.7109375" style="26" customWidth="1"/>
    <col min="3076" max="3076" width="16.7109375" style="26" customWidth="1"/>
    <col min="3077" max="3077" width="11.85546875" style="26" customWidth="1"/>
    <col min="3078" max="3078" width="19" style="26" customWidth="1"/>
    <col min="3079" max="3079" width="16.7109375" style="26" customWidth="1"/>
    <col min="3080" max="3080" width="18.5703125" style="26" customWidth="1"/>
    <col min="3081" max="3083" width="15.28515625" style="26" customWidth="1"/>
    <col min="3084" max="3087" width="15.140625" style="26" customWidth="1"/>
    <col min="3088" max="3090" width="0" style="26" hidden="1" customWidth="1"/>
    <col min="3091" max="3091" width="15.140625" style="26" customWidth="1"/>
    <col min="3092" max="3328" width="9.140625" style="26"/>
    <col min="3329" max="3329" width="9.28515625" style="26" customWidth="1"/>
    <col min="3330" max="3330" width="42.28515625" style="26" customWidth="1"/>
    <col min="3331" max="3331" width="17.7109375" style="26" customWidth="1"/>
    <col min="3332" max="3332" width="16.7109375" style="26" customWidth="1"/>
    <col min="3333" max="3333" width="11.85546875" style="26" customWidth="1"/>
    <col min="3334" max="3334" width="19" style="26" customWidth="1"/>
    <col min="3335" max="3335" width="16.7109375" style="26" customWidth="1"/>
    <col min="3336" max="3336" width="18.5703125" style="26" customWidth="1"/>
    <col min="3337" max="3339" width="15.28515625" style="26" customWidth="1"/>
    <col min="3340" max="3343" width="15.140625" style="26" customWidth="1"/>
    <col min="3344" max="3346" width="0" style="26" hidden="1" customWidth="1"/>
    <col min="3347" max="3347" width="15.140625" style="26" customWidth="1"/>
    <col min="3348" max="3584" width="9.140625" style="26"/>
    <col min="3585" max="3585" width="9.28515625" style="26" customWidth="1"/>
    <col min="3586" max="3586" width="42.28515625" style="26" customWidth="1"/>
    <col min="3587" max="3587" width="17.7109375" style="26" customWidth="1"/>
    <col min="3588" max="3588" width="16.7109375" style="26" customWidth="1"/>
    <col min="3589" max="3589" width="11.85546875" style="26" customWidth="1"/>
    <col min="3590" max="3590" width="19" style="26" customWidth="1"/>
    <col min="3591" max="3591" width="16.7109375" style="26" customWidth="1"/>
    <col min="3592" max="3592" width="18.5703125" style="26" customWidth="1"/>
    <col min="3593" max="3595" width="15.28515625" style="26" customWidth="1"/>
    <col min="3596" max="3599" width="15.140625" style="26" customWidth="1"/>
    <col min="3600" max="3602" width="0" style="26" hidden="1" customWidth="1"/>
    <col min="3603" max="3603" width="15.140625" style="26" customWidth="1"/>
    <col min="3604" max="3840" width="9.140625" style="26"/>
    <col min="3841" max="3841" width="9.28515625" style="26" customWidth="1"/>
    <col min="3842" max="3842" width="42.28515625" style="26" customWidth="1"/>
    <col min="3843" max="3843" width="17.7109375" style="26" customWidth="1"/>
    <col min="3844" max="3844" width="16.7109375" style="26" customWidth="1"/>
    <col min="3845" max="3845" width="11.85546875" style="26" customWidth="1"/>
    <col min="3846" max="3846" width="19" style="26" customWidth="1"/>
    <col min="3847" max="3847" width="16.7109375" style="26" customWidth="1"/>
    <col min="3848" max="3848" width="18.5703125" style="26" customWidth="1"/>
    <col min="3849" max="3851" width="15.28515625" style="26" customWidth="1"/>
    <col min="3852" max="3855" width="15.140625" style="26" customWidth="1"/>
    <col min="3856" max="3858" width="0" style="26" hidden="1" customWidth="1"/>
    <col min="3859" max="3859" width="15.140625" style="26" customWidth="1"/>
    <col min="3860" max="4096" width="9.140625" style="26"/>
    <col min="4097" max="4097" width="9.28515625" style="26" customWidth="1"/>
    <col min="4098" max="4098" width="42.28515625" style="26" customWidth="1"/>
    <col min="4099" max="4099" width="17.7109375" style="26" customWidth="1"/>
    <col min="4100" max="4100" width="16.7109375" style="26" customWidth="1"/>
    <col min="4101" max="4101" width="11.85546875" style="26" customWidth="1"/>
    <col min="4102" max="4102" width="19" style="26" customWidth="1"/>
    <col min="4103" max="4103" width="16.7109375" style="26" customWidth="1"/>
    <col min="4104" max="4104" width="18.5703125" style="26" customWidth="1"/>
    <col min="4105" max="4107" width="15.28515625" style="26" customWidth="1"/>
    <col min="4108" max="4111" width="15.140625" style="26" customWidth="1"/>
    <col min="4112" max="4114" width="0" style="26" hidden="1" customWidth="1"/>
    <col min="4115" max="4115" width="15.140625" style="26" customWidth="1"/>
    <col min="4116" max="4352" width="9.140625" style="26"/>
    <col min="4353" max="4353" width="9.28515625" style="26" customWidth="1"/>
    <col min="4354" max="4354" width="42.28515625" style="26" customWidth="1"/>
    <col min="4355" max="4355" width="17.7109375" style="26" customWidth="1"/>
    <col min="4356" max="4356" width="16.7109375" style="26" customWidth="1"/>
    <col min="4357" max="4357" width="11.85546875" style="26" customWidth="1"/>
    <col min="4358" max="4358" width="19" style="26" customWidth="1"/>
    <col min="4359" max="4359" width="16.7109375" style="26" customWidth="1"/>
    <col min="4360" max="4360" width="18.5703125" style="26" customWidth="1"/>
    <col min="4361" max="4363" width="15.28515625" style="26" customWidth="1"/>
    <col min="4364" max="4367" width="15.140625" style="26" customWidth="1"/>
    <col min="4368" max="4370" width="0" style="26" hidden="1" customWidth="1"/>
    <col min="4371" max="4371" width="15.140625" style="26" customWidth="1"/>
    <col min="4372" max="4608" width="9.140625" style="26"/>
    <col min="4609" max="4609" width="9.28515625" style="26" customWidth="1"/>
    <col min="4610" max="4610" width="42.28515625" style="26" customWidth="1"/>
    <col min="4611" max="4611" width="17.7109375" style="26" customWidth="1"/>
    <col min="4612" max="4612" width="16.7109375" style="26" customWidth="1"/>
    <col min="4613" max="4613" width="11.85546875" style="26" customWidth="1"/>
    <col min="4614" max="4614" width="19" style="26" customWidth="1"/>
    <col min="4615" max="4615" width="16.7109375" style="26" customWidth="1"/>
    <col min="4616" max="4616" width="18.5703125" style="26" customWidth="1"/>
    <col min="4617" max="4619" width="15.28515625" style="26" customWidth="1"/>
    <col min="4620" max="4623" width="15.140625" style="26" customWidth="1"/>
    <col min="4624" max="4626" width="0" style="26" hidden="1" customWidth="1"/>
    <col min="4627" max="4627" width="15.140625" style="26" customWidth="1"/>
    <col min="4628" max="4864" width="9.140625" style="26"/>
    <col min="4865" max="4865" width="9.28515625" style="26" customWidth="1"/>
    <col min="4866" max="4866" width="42.28515625" style="26" customWidth="1"/>
    <col min="4867" max="4867" width="17.7109375" style="26" customWidth="1"/>
    <col min="4868" max="4868" width="16.7109375" style="26" customWidth="1"/>
    <col min="4869" max="4869" width="11.85546875" style="26" customWidth="1"/>
    <col min="4870" max="4870" width="19" style="26" customWidth="1"/>
    <col min="4871" max="4871" width="16.7109375" style="26" customWidth="1"/>
    <col min="4872" max="4872" width="18.5703125" style="26" customWidth="1"/>
    <col min="4873" max="4875" width="15.28515625" style="26" customWidth="1"/>
    <col min="4876" max="4879" width="15.140625" style="26" customWidth="1"/>
    <col min="4880" max="4882" width="0" style="26" hidden="1" customWidth="1"/>
    <col min="4883" max="4883" width="15.140625" style="26" customWidth="1"/>
    <col min="4884" max="5120" width="9.140625" style="26"/>
    <col min="5121" max="5121" width="9.28515625" style="26" customWidth="1"/>
    <col min="5122" max="5122" width="42.28515625" style="26" customWidth="1"/>
    <col min="5123" max="5123" width="17.7109375" style="26" customWidth="1"/>
    <col min="5124" max="5124" width="16.7109375" style="26" customWidth="1"/>
    <col min="5125" max="5125" width="11.85546875" style="26" customWidth="1"/>
    <col min="5126" max="5126" width="19" style="26" customWidth="1"/>
    <col min="5127" max="5127" width="16.7109375" style="26" customWidth="1"/>
    <col min="5128" max="5128" width="18.5703125" style="26" customWidth="1"/>
    <col min="5129" max="5131" width="15.28515625" style="26" customWidth="1"/>
    <col min="5132" max="5135" width="15.140625" style="26" customWidth="1"/>
    <col min="5136" max="5138" width="0" style="26" hidden="1" customWidth="1"/>
    <col min="5139" max="5139" width="15.140625" style="26" customWidth="1"/>
    <col min="5140" max="5376" width="9.140625" style="26"/>
    <col min="5377" max="5377" width="9.28515625" style="26" customWidth="1"/>
    <col min="5378" max="5378" width="42.28515625" style="26" customWidth="1"/>
    <col min="5379" max="5379" width="17.7109375" style="26" customWidth="1"/>
    <col min="5380" max="5380" width="16.7109375" style="26" customWidth="1"/>
    <col min="5381" max="5381" width="11.85546875" style="26" customWidth="1"/>
    <col min="5382" max="5382" width="19" style="26" customWidth="1"/>
    <col min="5383" max="5383" width="16.7109375" style="26" customWidth="1"/>
    <col min="5384" max="5384" width="18.5703125" style="26" customWidth="1"/>
    <col min="5385" max="5387" width="15.28515625" style="26" customWidth="1"/>
    <col min="5388" max="5391" width="15.140625" style="26" customWidth="1"/>
    <col min="5392" max="5394" width="0" style="26" hidden="1" customWidth="1"/>
    <col min="5395" max="5395" width="15.140625" style="26" customWidth="1"/>
    <col min="5396" max="5632" width="9.140625" style="26"/>
    <col min="5633" max="5633" width="9.28515625" style="26" customWidth="1"/>
    <col min="5634" max="5634" width="42.28515625" style="26" customWidth="1"/>
    <col min="5635" max="5635" width="17.7109375" style="26" customWidth="1"/>
    <col min="5636" max="5636" width="16.7109375" style="26" customWidth="1"/>
    <col min="5637" max="5637" width="11.85546875" style="26" customWidth="1"/>
    <col min="5638" max="5638" width="19" style="26" customWidth="1"/>
    <col min="5639" max="5639" width="16.7109375" style="26" customWidth="1"/>
    <col min="5640" max="5640" width="18.5703125" style="26" customWidth="1"/>
    <col min="5641" max="5643" width="15.28515625" style="26" customWidth="1"/>
    <col min="5644" max="5647" width="15.140625" style="26" customWidth="1"/>
    <col min="5648" max="5650" width="0" style="26" hidden="1" customWidth="1"/>
    <col min="5651" max="5651" width="15.140625" style="26" customWidth="1"/>
    <col min="5652" max="5888" width="9.140625" style="26"/>
    <col min="5889" max="5889" width="9.28515625" style="26" customWidth="1"/>
    <col min="5890" max="5890" width="42.28515625" style="26" customWidth="1"/>
    <col min="5891" max="5891" width="17.7109375" style="26" customWidth="1"/>
    <col min="5892" max="5892" width="16.7109375" style="26" customWidth="1"/>
    <col min="5893" max="5893" width="11.85546875" style="26" customWidth="1"/>
    <col min="5894" max="5894" width="19" style="26" customWidth="1"/>
    <col min="5895" max="5895" width="16.7109375" style="26" customWidth="1"/>
    <col min="5896" max="5896" width="18.5703125" style="26" customWidth="1"/>
    <col min="5897" max="5899" width="15.28515625" style="26" customWidth="1"/>
    <col min="5900" max="5903" width="15.140625" style="26" customWidth="1"/>
    <col min="5904" max="5906" width="0" style="26" hidden="1" customWidth="1"/>
    <col min="5907" max="5907" width="15.140625" style="26" customWidth="1"/>
    <col min="5908" max="6144" width="9.140625" style="26"/>
    <col min="6145" max="6145" width="9.28515625" style="26" customWidth="1"/>
    <col min="6146" max="6146" width="42.28515625" style="26" customWidth="1"/>
    <col min="6147" max="6147" width="17.7109375" style="26" customWidth="1"/>
    <col min="6148" max="6148" width="16.7109375" style="26" customWidth="1"/>
    <col min="6149" max="6149" width="11.85546875" style="26" customWidth="1"/>
    <col min="6150" max="6150" width="19" style="26" customWidth="1"/>
    <col min="6151" max="6151" width="16.7109375" style="26" customWidth="1"/>
    <col min="6152" max="6152" width="18.5703125" style="26" customWidth="1"/>
    <col min="6153" max="6155" width="15.28515625" style="26" customWidth="1"/>
    <col min="6156" max="6159" width="15.140625" style="26" customWidth="1"/>
    <col min="6160" max="6162" width="0" style="26" hidden="1" customWidth="1"/>
    <col min="6163" max="6163" width="15.140625" style="26" customWidth="1"/>
    <col min="6164" max="6400" width="9.140625" style="26"/>
    <col min="6401" max="6401" width="9.28515625" style="26" customWidth="1"/>
    <col min="6402" max="6402" width="42.28515625" style="26" customWidth="1"/>
    <col min="6403" max="6403" width="17.7109375" style="26" customWidth="1"/>
    <col min="6404" max="6404" width="16.7109375" style="26" customWidth="1"/>
    <col min="6405" max="6405" width="11.85546875" style="26" customWidth="1"/>
    <col min="6406" max="6406" width="19" style="26" customWidth="1"/>
    <col min="6407" max="6407" width="16.7109375" style="26" customWidth="1"/>
    <col min="6408" max="6408" width="18.5703125" style="26" customWidth="1"/>
    <col min="6409" max="6411" width="15.28515625" style="26" customWidth="1"/>
    <col min="6412" max="6415" width="15.140625" style="26" customWidth="1"/>
    <col min="6416" max="6418" width="0" style="26" hidden="1" customWidth="1"/>
    <col min="6419" max="6419" width="15.140625" style="26" customWidth="1"/>
    <col min="6420" max="6656" width="9.140625" style="26"/>
    <col min="6657" max="6657" width="9.28515625" style="26" customWidth="1"/>
    <col min="6658" max="6658" width="42.28515625" style="26" customWidth="1"/>
    <col min="6659" max="6659" width="17.7109375" style="26" customWidth="1"/>
    <col min="6660" max="6660" width="16.7109375" style="26" customWidth="1"/>
    <col min="6661" max="6661" width="11.85546875" style="26" customWidth="1"/>
    <col min="6662" max="6662" width="19" style="26" customWidth="1"/>
    <col min="6663" max="6663" width="16.7109375" style="26" customWidth="1"/>
    <col min="6664" max="6664" width="18.5703125" style="26" customWidth="1"/>
    <col min="6665" max="6667" width="15.28515625" style="26" customWidth="1"/>
    <col min="6668" max="6671" width="15.140625" style="26" customWidth="1"/>
    <col min="6672" max="6674" width="0" style="26" hidden="1" customWidth="1"/>
    <col min="6675" max="6675" width="15.140625" style="26" customWidth="1"/>
    <col min="6676" max="6912" width="9.140625" style="26"/>
    <col min="6913" max="6913" width="9.28515625" style="26" customWidth="1"/>
    <col min="6914" max="6914" width="42.28515625" style="26" customWidth="1"/>
    <col min="6915" max="6915" width="17.7109375" style="26" customWidth="1"/>
    <col min="6916" max="6916" width="16.7109375" style="26" customWidth="1"/>
    <col min="6917" max="6917" width="11.85546875" style="26" customWidth="1"/>
    <col min="6918" max="6918" width="19" style="26" customWidth="1"/>
    <col min="6919" max="6919" width="16.7109375" style="26" customWidth="1"/>
    <col min="6920" max="6920" width="18.5703125" style="26" customWidth="1"/>
    <col min="6921" max="6923" width="15.28515625" style="26" customWidth="1"/>
    <col min="6924" max="6927" width="15.140625" style="26" customWidth="1"/>
    <col min="6928" max="6930" width="0" style="26" hidden="1" customWidth="1"/>
    <col min="6931" max="6931" width="15.140625" style="26" customWidth="1"/>
    <col min="6932" max="7168" width="9.140625" style="26"/>
    <col min="7169" max="7169" width="9.28515625" style="26" customWidth="1"/>
    <col min="7170" max="7170" width="42.28515625" style="26" customWidth="1"/>
    <col min="7171" max="7171" width="17.7109375" style="26" customWidth="1"/>
    <col min="7172" max="7172" width="16.7109375" style="26" customWidth="1"/>
    <col min="7173" max="7173" width="11.85546875" style="26" customWidth="1"/>
    <col min="7174" max="7174" width="19" style="26" customWidth="1"/>
    <col min="7175" max="7175" width="16.7109375" style="26" customWidth="1"/>
    <col min="7176" max="7176" width="18.5703125" style="26" customWidth="1"/>
    <col min="7177" max="7179" width="15.28515625" style="26" customWidth="1"/>
    <col min="7180" max="7183" width="15.140625" style="26" customWidth="1"/>
    <col min="7184" max="7186" width="0" style="26" hidden="1" customWidth="1"/>
    <col min="7187" max="7187" width="15.140625" style="26" customWidth="1"/>
    <col min="7188" max="7424" width="9.140625" style="26"/>
    <col min="7425" max="7425" width="9.28515625" style="26" customWidth="1"/>
    <col min="7426" max="7426" width="42.28515625" style="26" customWidth="1"/>
    <col min="7427" max="7427" width="17.7109375" style="26" customWidth="1"/>
    <col min="7428" max="7428" width="16.7109375" style="26" customWidth="1"/>
    <col min="7429" max="7429" width="11.85546875" style="26" customWidth="1"/>
    <col min="7430" max="7430" width="19" style="26" customWidth="1"/>
    <col min="7431" max="7431" width="16.7109375" style="26" customWidth="1"/>
    <col min="7432" max="7432" width="18.5703125" style="26" customWidth="1"/>
    <col min="7433" max="7435" width="15.28515625" style="26" customWidth="1"/>
    <col min="7436" max="7439" width="15.140625" style="26" customWidth="1"/>
    <col min="7440" max="7442" width="0" style="26" hidden="1" customWidth="1"/>
    <col min="7443" max="7443" width="15.140625" style="26" customWidth="1"/>
    <col min="7444" max="7680" width="9.140625" style="26"/>
    <col min="7681" max="7681" width="9.28515625" style="26" customWidth="1"/>
    <col min="7682" max="7682" width="42.28515625" style="26" customWidth="1"/>
    <col min="7683" max="7683" width="17.7109375" style="26" customWidth="1"/>
    <col min="7684" max="7684" width="16.7109375" style="26" customWidth="1"/>
    <col min="7685" max="7685" width="11.85546875" style="26" customWidth="1"/>
    <col min="7686" max="7686" width="19" style="26" customWidth="1"/>
    <col min="7687" max="7687" width="16.7109375" style="26" customWidth="1"/>
    <col min="7688" max="7688" width="18.5703125" style="26" customWidth="1"/>
    <col min="7689" max="7691" width="15.28515625" style="26" customWidth="1"/>
    <col min="7692" max="7695" width="15.140625" style="26" customWidth="1"/>
    <col min="7696" max="7698" width="0" style="26" hidden="1" customWidth="1"/>
    <col min="7699" max="7699" width="15.140625" style="26" customWidth="1"/>
    <col min="7700" max="7936" width="9.140625" style="26"/>
    <col min="7937" max="7937" width="9.28515625" style="26" customWidth="1"/>
    <col min="7938" max="7938" width="42.28515625" style="26" customWidth="1"/>
    <col min="7939" max="7939" width="17.7109375" style="26" customWidth="1"/>
    <col min="7940" max="7940" width="16.7109375" style="26" customWidth="1"/>
    <col min="7941" max="7941" width="11.85546875" style="26" customWidth="1"/>
    <col min="7942" max="7942" width="19" style="26" customWidth="1"/>
    <col min="7943" max="7943" width="16.7109375" style="26" customWidth="1"/>
    <col min="7944" max="7944" width="18.5703125" style="26" customWidth="1"/>
    <col min="7945" max="7947" width="15.28515625" style="26" customWidth="1"/>
    <col min="7948" max="7951" width="15.140625" style="26" customWidth="1"/>
    <col min="7952" max="7954" width="0" style="26" hidden="1" customWidth="1"/>
    <col min="7955" max="7955" width="15.140625" style="26" customWidth="1"/>
    <col min="7956" max="8192" width="9.140625" style="26"/>
    <col min="8193" max="8193" width="9.28515625" style="26" customWidth="1"/>
    <col min="8194" max="8194" width="42.28515625" style="26" customWidth="1"/>
    <col min="8195" max="8195" width="17.7109375" style="26" customWidth="1"/>
    <col min="8196" max="8196" width="16.7109375" style="26" customWidth="1"/>
    <col min="8197" max="8197" width="11.85546875" style="26" customWidth="1"/>
    <col min="8198" max="8198" width="19" style="26" customWidth="1"/>
    <col min="8199" max="8199" width="16.7109375" style="26" customWidth="1"/>
    <col min="8200" max="8200" width="18.5703125" style="26" customWidth="1"/>
    <col min="8201" max="8203" width="15.28515625" style="26" customWidth="1"/>
    <col min="8204" max="8207" width="15.140625" style="26" customWidth="1"/>
    <col min="8208" max="8210" width="0" style="26" hidden="1" customWidth="1"/>
    <col min="8211" max="8211" width="15.140625" style="26" customWidth="1"/>
    <col min="8212" max="8448" width="9.140625" style="26"/>
    <col min="8449" max="8449" width="9.28515625" style="26" customWidth="1"/>
    <col min="8450" max="8450" width="42.28515625" style="26" customWidth="1"/>
    <col min="8451" max="8451" width="17.7109375" style="26" customWidth="1"/>
    <col min="8452" max="8452" width="16.7109375" style="26" customWidth="1"/>
    <col min="8453" max="8453" width="11.85546875" style="26" customWidth="1"/>
    <col min="8454" max="8454" width="19" style="26" customWidth="1"/>
    <col min="8455" max="8455" width="16.7109375" style="26" customWidth="1"/>
    <col min="8456" max="8456" width="18.5703125" style="26" customWidth="1"/>
    <col min="8457" max="8459" width="15.28515625" style="26" customWidth="1"/>
    <col min="8460" max="8463" width="15.140625" style="26" customWidth="1"/>
    <col min="8464" max="8466" width="0" style="26" hidden="1" customWidth="1"/>
    <col min="8467" max="8467" width="15.140625" style="26" customWidth="1"/>
    <col min="8468" max="8704" width="9.140625" style="26"/>
    <col min="8705" max="8705" width="9.28515625" style="26" customWidth="1"/>
    <col min="8706" max="8706" width="42.28515625" style="26" customWidth="1"/>
    <col min="8707" max="8707" width="17.7109375" style="26" customWidth="1"/>
    <col min="8708" max="8708" width="16.7109375" style="26" customWidth="1"/>
    <col min="8709" max="8709" width="11.85546875" style="26" customWidth="1"/>
    <col min="8710" max="8710" width="19" style="26" customWidth="1"/>
    <col min="8711" max="8711" width="16.7109375" style="26" customWidth="1"/>
    <col min="8712" max="8712" width="18.5703125" style="26" customWidth="1"/>
    <col min="8713" max="8715" width="15.28515625" style="26" customWidth="1"/>
    <col min="8716" max="8719" width="15.140625" style="26" customWidth="1"/>
    <col min="8720" max="8722" width="0" style="26" hidden="1" customWidth="1"/>
    <col min="8723" max="8723" width="15.140625" style="26" customWidth="1"/>
    <col min="8724" max="8960" width="9.140625" style="26"/>
    <col min="8961" max="8961" width="9.28515625" style="26" customWidth="1"/>
    <col min="8962" max="8962" width="42.28515625" style="26" customWidth="1"/>
    <col min="8963" max="8963" width="17.7109375" style="26" customWidth="1"/>
    <col min="8964" max="8964" width="16.7109375" style="26" customWidth="1"/>
    <col min="8965" max="8965" width="11.85546875" style="26" customWidth="1"/>
    <col min="8966" max="8966" width="19" style="26" customWidth="1"/>
    <col min="8967" max="8967" width="16.7109375" style="26" customWidth="1"/>
    <col min="8968" max="8968" width="18.5703125" style="26" customWidth="1"/>
    <col min="8969" max="8971" width="15.28515625" style="26" customWidth="1"/>
    <col min="8972" max="8975" width="15.140625" style="26" customWidth="1"/>
    <col min="8976" max="8978" width="0" style="26" hidden="1" customWidth="1"/>
    <col min="8979" max="8979" width="15.140625" style="26" customWidth="1"/>
    <col min="8980" max="9216" width="9.140625" style="26"/>
    <col min="9217" max="9217" width="9.28515625" style="26" customWidth="1"/>
    <col min="9218" max="9218" width="42.28515625" style="26" customWidth="1"/>
    <col min="9219" max="9219" width="17.7109375" style="26" customWidth="1"/>
    <col min="9220" max="9220" width="16.7109375" style="26" customWidth="1"/>
    <col min="9221" max="9221" width="11.85546875" style="26" customWidth="1"/>
    <col min="9222" max="9222" width="19" style="26" customWidth="1"/>
    <col min="9223" max="9223" width="16.7109375" style="26" customWidth="1"/>
    <col min="9224" max="9224" width="18.5703125" style="26" customWidth="1"/>
    <col min="9225" max="9227" width="15.28515625" style="26" customWidth="1"/>
    <col min="9228" max="9231" width="15.140625" style="26" customWidth="1"/>
    <col min="9232" max="9234" width="0" style="26" hidden="1" customWidth="1"/>
    <col min="9235" max="9235" width="15.140625" style="26" customWidth="1"/>
    <col min="9236" max="9472" width="9.140625" style="26"/>
    <col min="9473" max="9473" width="9.28515625" style="26" customWidth="1"/>
    <col min="9474" max="9474" width="42.28515625" style="26" customWidth="1"/>
    <col min="9475" max="9475" width="17.7109375" style="26" customWidth="1"/>
    <col min="9476" max="9476" width="16.7109375" style="26" customWidth="1"/>
    <col min="9477" max="9477" width="11.85546875" style="26" customWidth="1"/>
    <col min="9478" max="9478" width="19" style="26" customWidth="1"/>
    <col min="9479" max="9479" width="16.7109375" style="26" customWidth="1"/>
    <col min="9480" max="9480" width="18.5703125" style="26" customWidth="1"/>
    <col min="9481" max="9483" width="15.28515625" style="26" customWidth="1"/>
    <col min="9484" max="9487" width="15.140625" style="26" customWidth="1"/>
    <col min="9488" max="9490" width="0" style="26" hidden="1" customWidth="1"/>
    <col min="9491" max="9491" width="15.140625" style="26" customWidth="1"/>
    <col min="9492" max="9728" width="9.140625" style="26"/>
    <col min="9729" max="9729" width="9.28515625" style="26" customWidth="1"/>
    <col min="9730" max="9730" width="42.28515625" style="26" customWidth="1"/>
    <col min="9731" max="9731" width="17.7109375" style="26" customWidth="1"/>
    <col min="9732" max="9732" width="16.7109375" style="26" customWidth="1"/>
    <col min="9733" max="9733" width="11.85546875" style="26" customWidth="1"/>
    <col min="9734" max="9734" width="19" style="26" customWidth="1"/>
    <col min="9735" max="9735" width="16.7109375" style="26" customWidth="1"/>
    <col min="9736" max="9736" width="18.5703125" style="26" customWidth="1"/>
    <col min="9737" max="9739" width="15.28515625" style="26" customWidth="1"/>
    <col min="9740" max="9743" width="15.140625" style="26" customWidth="1"/>
    <col min="9744" max="9746" width="0" style="26" hidden="1" customWidth="1"/>
    <col min="9747" max="9747" width="15.140625" style="26" customWidth="1"/>
    <col min="9748" max="9984" width="9.140625" style="26"/>
    <col min="9985" max="9985" width="9.28515625" style="26" customWidth="1"/>
    <col min="9986" max="9986" width="42.28515625" style="26" customWidth="1"/>
    <col min="9987" max="9987" width="17.7109375" style="26" customWidth="1"/>
    <col min="9988" max="9988" width="16.7109375" style="26" customWidth="1"/>
    <col min="9989" max="9989" width="11.85546875" style="26" customWidth="1"/>
    <col min="9990" max="9990" width="19" style="26" customWidth="1"/>
    <col min="9991" max="9991" width="16.7109375" style="26" customWidth="1"/>
    <col min="9992" max="9992" width="18.5703125" style="26" customWidth="1"/>
    <col min="9993" max="9995" width="15.28515625" style="26" customWidth="1"/>
    <col min="9996" max="9999" width="15.140625" style="26" customWidth="1"/>
    <col min="10000" max="10002" width="0" style="26" hidden="1" customWidth="1"/>
    <col min="10003" max="10003" width="15.140625" style="26" customWidth="1"/>
    <col min="10004" max="10240" width="9.140625" style="26"/>
    <col min="10241" max="10241" width="9.28515625" style="26" customWidth="1"/>
    <col min="10242" max="10242" width="42.28515625" style="26" customWidth="1"/>
    <col min="10243" max="10243" width="17.7109375" style="26" customWidth="1"/>
    <col min="10244" max="10244" width="16.7109375" style="26" customWidth="1"/>
    <col min="10245" max="10245" width="11.85546875" style="26" customWidth="1"/>
    <col min="10246" max="10246" width="19" style="26" customWidth="1"/>
    <col min="10247" max="10247" width="16.7109375" style="26" customWidth="1"/>
    <col min="10248" max="10248" width="18.5703125" style="26" customWidth="1"/>
    <col min="10249" max="10251" width="15.28515625" style="26" customWidth="1"/>
    <col min="10252" max="10255" width="15.140625" style="26" customWidth="1"/>
    <col min="10256" max="10258" width="0" style="26" hidden="1" customWidth="1"/>
    <col min="10259" max="10259" width="15.140625" style="26" customWidth="1"/>
    <col min="10260" max="10496" width="9.140625" style="26"/>
    <col min="10497" max="10497" width="9.28515625" style="26" customWidth="1"/>
    <col min="10498" max="10498" width="42.28515625" style="26" customWidth="1"/>
    <col min="10499" max="10499" width="17.7109375" style="26" customWidth="1"/>
    <col min="10500" max="10500" width="16.7109375" style="26" customWidth="1"/>
    <col min="10501" max="10501" width="11.85546875" style="26" customWidth="1"/>
    <col min="10502" max="10502" width="19" style="26" customWidth="1"/>
    <col min="10503" max="10503" width="16.7109375" style="26" customWidth="1"/>
    <col min="10504" max="10504" width="18.5703125" style="26" customWidth="1"/>
    <col min="10505" max="10507" width="15.28515625" style="26" customWidth="1"/>
    <col min="10508" max="10511" width="15.140625" style="26" customWidth="1"/>
    <col min="10512" max="10514" width="0" style="26" hidden="1" customWidth="1"/>
    <col min="10515" max="10515" width="15.140625" style="26" customWidth="1"/>
    <col min="10516" max="10752" width="9.140625" style="26"/>
    <col min="10753" max="10753" width="9.28515625" style="26" customWidth="1"/>
    <col min="10754" max="10754" width="42.28515625" style="26" customWidth="1"/>
    <col min="10755" max="10755" width="17.7109375" style="26" customWidth="1"/>
    <col min="10756" max="10756" width="16.7109375" style="26" customWidth="1"/>
    <col min="10757" max="10757" width="11.85546875" style="26" customWidth="1"/>
    <col min="10758" max="10758" width="19" style="26" customWidth="1"/>
    <col min="10759" max="10759" width="16.7109375" style="26" customWidth="1"/>
    <col min="10760" max="10760" width="18.5703125" style="26" customWidth="1"/>
    <col min="10761" max="10763" width="15.28515625" style="26" customWidth="1"/>
    <col min="10764" max="10767" width="15.140625" style="26" customWidth="1"/>
    <col min="10768" max="10770" width="0" style="26" hidden="1" customWidth="1"/>
    <col min="10771" max="10771" width="15.140625" style="26" customWidth="1"/>
    <col min="10772" max="11008" width="9.140625" style="26"/>
    <col min="11009" max="11009" width="9.28515625" style="26" customWidth="1"/>
    <col min="11010" max="11010" width="42.28515625" style="26" customWidth="1"/>
    <col min="11011" max="11011" width="17.7109375" style="26" customWidth="1"/>
    <col min="11012" max="11012" width="16.7109375" style="26" customWidth="1"/>
    <col min="11013" max="11013" width="11.85546875" style="26" customWidth="1"/>
    <col min="11014" max="11014" width="19" style="26" customWidth="1"/>
    <col min="11015" max="11015" width="16.7109375" style="26" customWidth="1"/>
    <col min="11016" max="11016" width="18.5703125" style="26" customWidth="1"/>
    <col min="11017" max="11019" width="15.28515625" style="26" customWidth="1"/>
    <col min="11020" max="11023" width="15.140625" style="26" customWidth="1"/>
    <col min="11024" max="11026" width="0" style="26" hidden="1" customWidth="1"/>
    <col min="11027" max="11027" width="15.140625" style="26" customWidth="1"/>
    <col min="11028" max="11264" width="9.140625" style="26"/>
    <col min="11265" max="11265" width="9.28515625" style="26" customWidth="1"/>
    <col min="11266" max="11266" width="42.28515625" style="26" customWidth="1"/>
    <col min="11267" max="11267" width="17.7109375" style="26" customWidth="1"/>
    <col min="11268" max="11268" width="16.7109375" style="26" customWidth="1"/>
    <col min="11269" max="11269" width="11.85546875" style="26" customWidth="1"/>
    <col min="11270" max="11270" width="19" style="26" customWidth="1"/>
    <col min="11271" max="11271" width="16.7109375" style="26" customWidth="1"/>
    <col min="11272" max="11272" width="18.5703125" style="26" customWidth="1"/>
    <col min="11273" max="11275" width="15.28515625" style="26" customWidth="1"/>
    <col min="11276" max="11279" width="15.140625" style="26" customWidth="1"/>
    <col min="11280" max="11282" width="0" style="26" hidden="1" customWidth="1"/>
    <col min="11283" max="11283" width="15.140625" style="26" customWidth="1"/>
    <col min="11284" max="11520" width="9.140625" style="26"/>
    <col min="11521" max="11521" width="9.28515625" style="26" customWidth="1"/>
    <col min="11522" max="11522" width="42.28515625" style="26" customWidth="1"/>
    <col min="11523" max="11523" width="17.7109375" style="26" customWidth="1"/>
    <col min="11524" max="11524" width="16.7109375" style="26" customWidth="1"/>
    <col min="11525" max="11525" width="11.85546875" style="26" customWidth="1"/>
    <col min="11526" max="11526" width="19" style="26" customWidth="1"/>
    <col min="11527" max="11527" width="16.7109375" style="26" customWidth="1"/>
    <col min="11528" max="11528" width="18.5703125" style="26" customWidth="1"/>
    <col min="11529" max="11531" width="15.28515625" style="26" customWidth="1"/>
    <col min="11532" max="11535" width="15.140625" style="26" customWidth="1"/>
    <col min="11536" max="11538" width="0" style="26" hidden="1" customWidth="1"/>
    <col min="11539" max="11539" width="15.140625" style="26" customWidth="1"/>
    <col min="11540" max="11776" width="9.140625" style="26"/>
    <col min="11777" max="11777" width="9.28515625" style="26" customWidth="1"/>
    <col min="11778" max="11778" width="42.28515625" style="26" customWidth="1"/>
    <col min="11779" max="11779" width="17.7109375" style="26" customWidth="1"/>
    <col min="11780" max="11780" width="16.7109375" style="26" customWidth="1"/>
    <col min="11781" max="11781" width="11.85546875" style="26" customWidth="1"/>
    <col min="11782" max="11782" width="19" style="26" customWidth="1"/>
    <col min="11783" max="11783" width="16.7109375" style="26" customWidth="1"/>
    <col min="11784" max="11784" width="18.5703125" style="26" customWidth="1"/>
    <col min="11785" max="11787" width="15.28515625" style="26" customWidth="1"/>
    <col min="11788" max="11791" width="15.140625" style="26" customWidth="1"/>
    <col min="11792" max="11794" width="0" style="26" hidden="1" customWidth="1"/>
    <col min="11795" max="11795" width="15.140625" style="26" customWidth="1"/>
    <col min="11796" max="12032" width="9.140625" style="26"/>
    <col min="12033" max="12033" width="9.28515625" style="26" customWidth="1"/>
    <col min="12034" max="12034" width="42.28515625" style="26" customWidth="1"/>
    <col min="12035" max="12035" width="17.7109375" style="26" customWidth="1"/>
    <col min="12036" max="12036" width="16.7109375" style="26" customWidth="1"/>
    <col min="12037" max="12037" width="11.85546875" style="26" customWidth="1"/>
    <col min="12038" max="12038" width="19" style="26" customWidth="1"/>
    <col min="12039" max="12039" width="16.7109375" style="26" customWidth="1"/>
    <col min="12040" max="12040" width="18.5703125" style="26" customWidth="1"/>
    <col min="12041" max="12043" width="15.28515625" style="26" customWidth="1"/>
    <col min="12044" max="12047" width="15.140625" style="26" customWidth="1"/>
    <col min="12048" max="12050" width="0" style="26" hidden="1" customWidth="1"/>
    <col min="12051" max="12051" width="15.140625" style="26" customWidth="1"/>
    <col min="12052" max="12288" width="9.140625" style="26"/>
    <col min="12289" max="12289" width="9.28515625" style="26" customWidth="1"/>
    <col min="12290" max="12290" width="42.28515625" style="26" customWidth="1"/>
    <col min="12291" max="12291" width="17.7109375" style="26" customWidth="1"/>
    <col min="12292" max="12292" width="16.7109375" style="26" customWidth="1"/>
    <col min="12293" max="12293" width="11.85546875" style="26" customWidth="1"/>
    <col min="12294" max="12294" width="19" style="26" customWidth="1"/>
    <col min="12295" max="12295" width="16.7109375" style="26" customWidth="1"/>
    <col min="12296" max="12296" width="18.5703125" style="26" customWidth="1"/>
    <col min="12297" max="12299" width="15.28515625" style="26" customWidth="1"/>
    <col min="12300" max="12303" width="15.140625" style="26" customWidth="1"/>
    <col min="12304" max="12306" width="0" style="26" hidden="1" customWidth="1"/>
    <col min="12307" max="12307" width="15.140625" style="26" customWidth="1"/>
    <col min="12308" max="12544" width="9.140625" style="26"/>
    <col min="12545" max="12545" width="9.28515625" style="26" customWidth="1"/>
    <col min="12546" max="12546" width="42.28515625" style="26" customWidth="1"/>
    <col min="12547" max="12547" width="17.7109375" style="26" customWidth="1"/>
    <col min="12548" max="12548" width="16.7109375" style="26" customWidth="1"/>
    <col min="12549" max="12549" width="11.85546875" style="26" customWidth="1"/>
    <col min="12550" max="12550" width="19" style="26" customWidth="1"/>
    <col min="12551" max="12551" width="16.7109375" style="26" customWidth="1"/>
    <col min="12552" max="12552" width="18.5703125" style="26" customWidth="1"/>
    <col min="12553" max="12555" width="15.28515625" style="26" customWidth="1"/>
    <col min="12556" max="12559" width="15.140625" style="26" customWidth="1"/>
    <col min="12560" max="12562" width="0" style="26" hidden="1" customWidth="1"/>
    <col min="12563" max="12563" width="15.140625" style="26" customWidth="1"/>
    <col min="12564" max="12800" width="9.140625" style="26"/>
    <col min="12801" max="12801" width="9.28515625" style="26" customWidth="1"/>
    <col min="12802" max="12802" width="42.28515625" style="26" customWidth="1"/>
    <col min="12803" max="12803" width="17.7109375" style="26" customWidth="1"/>
    <col min="12804" max="12804" width="16.7109375" style="26" customWidth="1"/>
    <col min="12805" max="12805" width="11.85546875" style="26" customWidth="1"/>
    <col min="12806" max="12806" width="19" style="26" customWidth="1"/>
    <col min="12807" max="12807" width="16.7109375" style="26" customWidth="1"/>
    <col min="12808" max="12808" width="18.5703125" style="26" customWidth="1"/>
    <col min="12809" max="12811" width="15.28515625" style="26" customWidth="1"/>
    <col min="12812" max="12815" width="15.140625" style="26" customWidth="1"/>
    <col min="12816" max="12818" width="0" style="26" hidden="1" customWidth="1"/>
    <col min="12819" max="12819" width="15.140625" style="26" customWidth="1"/>
    <col min="12820" max="13056" width="9.140625" style="26"/>
    <col min="13057" max="13057" width="9.28515625" style="26" customWidth="1"/>
    <col min="13058" max="13058" width="42.28515625" style="26" customWidth="1"/>
    <col min="13059" max="13059" width="17.7109375" style="26" customWidth="1"/>
    <col min="13060" max="13060" width="16.7109375" style="26" customWidth="1"/>
    <col min="13061" max="13061" width="11.85546875" style="26" customWidth="1"/>
    <col min="13062" max="13062" width="19" style="26" customWidth="1"/>
    <col min="13063" max="13063" width="16.7109375" style="26" customWidth="1"/>
    <col min="13064" max="13064" width="18.5703125" style="26" customWidth="1"/>
    <col min="13065" max="13067" width="15.28515625" style="26" customWidth="1"/>
    <col min="13068" max="13071" width="15.140625" style="26" customWidth="1"/>
    <col min="13072" max="13074" width="0" style="26" hidden="1" customWidth="1"/>
    <col min="13075" max="13075" width="15.140625" style="26" customWidth="1"/>
    <col min="13076" max="13312" width="9.140625" style="26"/>
    <col min="13313" max="13313" width="9.28515625" style="26" customWidth="1"/>
    <col min="13314" max="13314" width="42.28515625" style="26" customWidth="1"/>
    <col min="13315" max="13315" width="17.7109375" style="26" customWidth="1"/>
    <col min="13316" max="13316" width="16.7109375" style="26" customWidth="1"/>
    <col min="13317" max="13317" width="11.85546875" style="26" customWidth="1"/>
    <col min="13318" max="13318" width="19" style="26" customWidth="1"/>
    <col min="13319" max="13319" width="16.7109375" style="26" customWidth="1"/>
    <col min="13320" max="13320" width="18.5703125" style="26" customWidth="1"/>
    <col min="13321" max="13323" width="15.28515625" style="26" customWidth="1"/>
    <col min="13324" max="13327" width="15.140625" style="26" customWidth="1"/>
    <col min="13328" max="13330" width="0" style="26" hidden="1" customWidth="1"/>
    <col min="13331" max="13331" width="15.140625" style="26" customWidth="1"/>
    <col min="13332" max="13568" width="9.140625" style="26"/>
    <col min="13569" max="13569" width="9.28515625" style="26" customWidth="1"/>
    <col min="13570" max="13570" width="42.28515625" style="26" customWidth="1"/>
    <col min="13571" max="13571" width="17.7109375" style="26" customWidth="1"/>
    <col min="13572" max="13572" width="16.7109375" style="26" customWidth="1"/>
    <col min="13573" max="13573" width="11.85546875" style="26" customWidth="1"/>
    <col min="13574" max="13574" width="19" style="26" customWidth="1"/>
    <col min="13575" max="13575" width="16.7109375" style="26" customWidth="1"/>
    <col min="13576" max="13576" width="18.5703125" style="26" customWidth="1"/>
    <col min="13577" max="13579" width="15.28515625" style="26" customWidth="1"/>
    <col min="13580" max="13583" width="15.140625" style="26" customWidth="1"/>
    <col min="13584" max="13586" width="0" style="26" hidden="1" customWidth="1"/>
    <col min="13587" max="13587" width="15.140625" style="26" customWidth="1"/>
    <col min="13588" max="13824" width="9.140625" style="26"/>
    <col min="13825" max="13825" width="9.28515625" style="26" customWidth="1"/>
    <col min="13826" max="13826" width="42.28515625" style="26" customWidth="1"/>
    <col min="13827" max="13827" width="17.7109375" style="26" customWidth="1"/>
    <col min="13828" max="13828" width="16.7109375" style="26" customWidth="1"/>
    <col min="13829" max="13829" width="11.85546875" style="26" customWidth="1"/>
    <col min="13830" max="13830" width="19" style="26" customWidth="1"/>
    <col min="13831" max="13831" width="16.7109375" style="26" customWidth="1"/>
    <col min="13832" max="13832" width="18.5703125" style="26" customWidth="1"/>
    <col min="13833" max="13835" width="15.28515625" style="26" customWidth="1"/>
    <col min="13836" max="13839" width="15.140625" style="26" customWidth="1"/>
    <col min="13840" max="13842" width="0" style="26" hidden="1" customWidth="1"/>
    <col min="13843" max="13843" width="15.140625" style="26" customWidth="1"/>
    <col min="13844" max="14080" width="9.140625" style="26"/>
    <col min="14081" max="14081" width="9.28515625" style="26" customWidth="1"/>
    <col min="14082" max="14082" width="42.28515625" style="26" customWidth="1"/>
    <col min="14083" max="14083" width="17.7109375" style="26" customWidth="1"/>
    <col min="14084" max="14084" width="16.7109375" style="26" customWidth="1"/>
    <col min="14085" max="14085" width="11.85546875" style="26" customWidth="1"/>
    <col min="14086" max="14086" width="19" style="26" customWidth="1"/>
    <col min="14087" max="14087" width="16.7109375" style="26" customWidth="1"/>
    <col min="14088" max="14088" width="18.5703125" style="26" customWidth="1"/>
    <col min="14089" max="14091" width="15.28515625" style="26" customWidth="1"/>
    <col min="14092" max="14095" width="15.140625" style="26" customWidth="1"/>
    <col min="14096" max="14098" width="0" style="26" hidden="1" customWidth="1"/>
    <col min="14099" max="14099" width="15.140625" style="26" customWidth="1"/>
    <col min="14100" max="14336" width="9.140625" style="26"/>
    <col min="14337" max="14337" width="9.28515625" style="26" customWidth="1"/>
    <col min="14338" max="14338" width="42.28515625" style="26" customWidth="1"/>
    <col min="14339" max="14339" width="17.7109375" style="26" customWidth="1"/>
    <col min="14340" max="14340" width="16.7109375" style="26" customWidth="1"/>
    <col min="14341" max="14341" width="11.85546875" style="26" customWidth="1"/>
    <col min="14342" max="14342" width="19" style="26" customWidth="1"/>
    <col min="14343" max="14343" width="16.7109375" style="26" customWidth="1"/>
    <col min="14344" max="14344" width="18.5703125" style="26" customWidth="1"/>
    <col min="14345" max="14347" width="15.28515625" style="26" customWidth="1"/>
    <col min="14348" max="14351" width="15.140625" style="26" customWidth="1"/>
    <col min="14352" max="14354" width="0" style="26" hidden="1" customWidth="1"/>
    <col min="14355" max="14355" width="15.140625" style="26" customWidth="1"/>
    <col min="14356" max="14592" width="9.140625" style="26"/>
    <col min="14593" max="14593" width="9.28515625" style="26" customWidth="1"/>
    <col min="14594" max="14594" width="42.28515625" style="26" customWidth="1"/>
    <col min="14595" max="14595" width="17.7109375" style="26" customWidth="1"/>
    <col min="14596" max="14596" width="16.7109375" style="26" customWidth="1"/>
    <col min="14597" max="14597" width="11.85546875" style="26" customWidth="1"/>
    <col min="14598" max="14598" width="19" style="26" customWidth="1"/>
    <col min="14599" max="14599" width="16.7109375" style="26" customWidth="1"/>
    <col min="14600" max="14600" width="18.5703125" style="26" customWidth="1"/>
    <col min="14601" max="14603" width="15.28515625" style="26" customWidth="1"/>
    <col min="14604" max="14607" width="15.140625" style="26" customWidth="1"/>
    <col min="14608" max="14610" width="0" style="26" hidden="1" customWidth="1"/>
    <col min="14611" max="14611" width="15.140625" style="26" customWidth="1"/>
    <col min="14612" max="14848" width="9.140625" style="26"/>
    <col min="14849" max="14849" width="9.28515625" style="26" customWidth="1"/>
    <col min="14850" max="14850" width="42.28515625" style="26" customWidth="1"/>
    <col min="14851" max="14851" width="17.7109375" style="26" customWidth="1"/>
    <col min="14852" max="14852" width="16.7109375" style="26" customWidth="1"/>
    <col min="14853" max="14853" width="11.85546875" style="26" customWidth="1"/>
    <col min="14854" max="14854" width="19" style="26" customWidth="1"/>
    <col min="14855" max="14855" width="16.7109375" style="26" customWidth="1"/>
    <col min="14856" max="14856" width="18.5703125" style="26" customWidth="1"/>
    <col min="14857" max="14859" width="15.28515625" style="26" customWidth="1"/>
    <col min="14860" max="14863" width="15.140625" style="26" customWidth="1"/>
    <col min="14864" max="14866" width="0" style="26" hidden="1" customWidth="1"/>
    <col min="14867" max="14867" width="15.140625" style="26" customWidth="1"/>
    <col min="14868" max="15104" width="9.140625" style="26"/>
    <col min="15105" max="15105" width="9.28515625" style="26" customWidth="1"/>
    <col min="15106" max="15106" width="42.28515625" style="26" customWidth="1"/>
    <col min="15107" max="15107" width="17.7109375" style="26" customWidth="1"/>
    <col min="15108" max="15108" width="16.7109375" style="26" customWidth="1"/>
    <col min="15109" max="15109" width="11.85546875" style="26" customWidth="1"/>
    <col min="15110" max="15110" width="19" style="26" customWidth="1"/>
    <col min="15111" max="15111" width="16.7109375" style="26" customWidth="1"/>
    <col min="15112" max="15112" width="18.5703125" style="26" customWidth="1"/>
    <col min="15113" max="15115" width="15.28515625" style="26" customWidth="1"/>
    <col min="15116" max="15119" width="15.140625" style="26" customWidth="1"/>
    <col min="15120" max="15122" width="0" style="26" hidden="1" customWidth="1"/>
    <col min="15123" max="15123" width="15.140625" style="26" customWidth="1"/>
    <col min="15124" max="15360" width="9.140625" style="26"/>
    <col min="15361" max="15361" width="9.28515625" style="26" customWidth="1"/>
    <col min="15362" max="15362" width="42.28515625" style="26" customWidth="1"/>
    <col min="15363" max="15363" width="17.7109375" style="26" customWidth="1"/>
    <col min="15364" max="15364" width="16.7109375" style="26" customWidth="1"/>
    <col min="15365" max="15365" width="11.85546875" style="26" customWidth="1"/>
    <col min="15366" max="15366" width="19" style="26" customWidth="1"/>
    <col min="15367" max="15367" width="16.7109375" style="26" customWidth="1"/>
    <col min="15368" max="15368" width="18.5703125" style="26" customWidth="1"/>
    <col min="15369" max="15371" width="15.28515625" style="26" customWidth="1"/>
    <col min="15372" max="15375" width="15.140625" style="26" customWidth="1"/>
    <col min="15376" max="15378" width="0" style="26" hidden="1" customWidth="1"/>
    <col min="15379" max="15379" width="15.140625" style="26" customWidth="1"/>
    <col min="15380" max="15616" width="9.140625" style="26"/>
    <col min="15617" max="15617" width="9.28515625" style="26" customWidth="1"/>
    <col min="15618" max="15618" width="42.28515625" style="26" customWidth="1"/>
    <col min="15619" max="15619" width="17.7109375" style="26" customWidth="1"/>
    <col min="15620" max="15620" width="16.7109375" style="26" customWidth="1"/>
    <col min="15621" max="15621" width="11.85546875" style="26" customWidth="1"/>
    <col min="15622" max="15622" width="19" style="26" customWidth="1"/>
    <col min="15623" max="15623" width="16.7109375" style="26" customWidth="1"/>
    <col min="15624" max="15624" width="18.5703125" style="26" customWidth="1"/>
    <col min="15625" max="15627" width="15.28515625" style="26" customWidth="1"/>
    <col min="15628" max="15631" width="15.140625" style="26" customWidth="1"/>
    <col min="15632" max="15634" width="0" style="26" hidden="1" customWidth="1"/>
    <col min="15635" max="15635" width="15.140625" style="26" customWidth="1"/>
    <col min="15636" max="15872" width="9.140625" style="26"/>
    <col min="15873" max="15873" width="9.28515625" style="26" customWidth="1"/>
    <col min="15874" max="15874" width="42.28515625" style="26" customWidth="1"/>
    <col min="15875" max="15875" width="17.7109375" style="26" customWidth="1"/>
    <col min="15876" max="15876" width="16.7109375" style="26" customWidth="1"/>
    <col min="15877" max="15877" width="11.85546875" style="26" customWidth="1"/>
    <col min="15878" max="15878" width="19" style="26" customWidth="1"/>
    <col min="15879" max="15879" width="16.7109375" style="26" customWidth="1"/>
    <col min="15880" max="15880" width="18.5703125" style="26" customWidth="1"/>
    <col min="15881" max="15883" width="15.28515625" style="26" customWidth="1"/>
    <col min="15884" max="15887" width="15.140625" style="26" customWidth="1"/>
    <col min="15888" max="15890" width="0" style="26" hidden="1" customWidth="1"/>
    <col min="15891" max="15891" width="15.140625" style="26" customWidth="1"/>
    <col min="15892" max="16128" width="9.140625" style="26"/>
    <col min="16129" max="16129" width="9.28515625" style="26" customWidth="1"/>
    <col min="16130" max="16130" width="42.28515625" style="26" customWidth="1"/>
    <col min="16131" max="16131" width="17.7109375" style="26" customWidth="1"/>
    <col min="16132" max="16132" width="16.7109375" style="26" customWidth="1"/>
    <col min="16133" max="16133" width="11.85546875" style="26" customWidth="1"/>
    <col min="16134" max="16134" width="19" style="26" customWidth="1"/>
    <col min="16135" max="16135" width="16.7109375" style="26" customWidth="1"/>
    <col min="16136" max="16136" width="18.5703125" style="26" customWidth="1"/>
    <col min="16137" max="16139" width="15.28515625" style="26" customWidth="1"/>
    <col min="16140" max="16143" width="15.140625" style="26" customWidth="1"/>
    <col min="16144" max="16146" width="0" style="26" hidden="1" customWidth="1"/>
    <col min="16147" max="16147" width="15.140625" style="26" customWidth="1"/>
    <col min="16148" max="16384" width="9.140625" style="26"/>
  </cols>
  <sheetData>
    <row r="1" spans="1:8" x14ac:dyDescent="0.2">
      <c r="A1" s="259" t="s">
        <v>336</v>
      </c>
      <c r="B1" s="260"/>
    </row>
    <row r="2" spans="1:8" x14ac:dyDescent="0.2">
      <c r="A2" s="259" t="s">
        <v>337</v>
      </c>
      <c r="B2" s="259"/>
    </row>
    <row r="3" spans="1:8" ht="24" customHeight="1" x14ac:dyDescent="0.2">
      <c r="A3" s="270" t="s">
        <v>463</v>
      </c>
      <c r="B3" s="270"/>
    </row>
    <row r="4" spans="1:8" x14ac:dyDescent="0.2">
      <c r="A4" s="271" t="s">
        <v>466</v>
      </c>
      <c r="B4" s="271"/>
    </row>
    <row r="6" spans="1:8" ht="22.5" customHeight="1" x14ac:dyDescent="0.2">
      <c r="A6" s="278" t="s">
        <v>468</v>
      </c>
      <c r="B6" s="278"/>
      <c r="C6" s="278"/>
      <c r="D6" s="278"/>
      <c r="E6" s="278"/>
      <c r="F6" s="278"/>
      <c r="G6" s="278"/>
      <c r="H6" s="278"/>
    </row>
    <row r="7" spans="1:8" s="93" customFormat="1" ht="51" x14ac:dyDescent="0.25">
      <c r="A7" s="27" t="s">
        <v>87</v>
      </c>
      <c r="B7" s="28" t="s">
        <v>31</v>
      </c>
      <c r="C7" s="29" t="s">
        <v>428</v>
      </c>
      <c r="D7" s="29" t="s">
        <v>429</v>
      </c>
      <c r="E7" s="29" t="s">
        <v>427</v>
      </c>
      <c r="F7" s="29" t="s">
        <v>426</v>
      </c>
      <c r="G7" s="30" t="s">
        <v>0</v>
      </c>
      <c r="H7" s="33" t="s">
        <v>0</v>
      </c>
    </row>
    <row r="8" spans="1:8" s="95" customFormat="1" x14ac:dyDescent="0.2">
      <c r="A8" s="279">
        <v>1</v>
      </c>
      <c r="B8" s="280"/>
      <c r="C8" s="94">
        <v>2</v>
      </c>
      <c r="D8" s="222">
        <v>3</v>
      </c>
      <c r="E8" s="222">
        <v>4</v>
      </c>
      <c r="F8" s="222">
        <v>5</v>
      </c>
      <c r="G8" s="223" t="s">
        <v>432</v>
      </c>
      <c r="H8" s="32" t="s">
        <v>5</v>
      </c>
    </row>
    <row r="9" spans="1:8" x14ac:dyDescent="0.2">
      <c r="A9" s="35">
        <v>3</v>
      </c>
      <c r="B9" s="96" t="s">
        <v>88</v>
      </c>
      <c r="C9" s="97">
        <v>3398668.21</v>
      </c>
      <c r="D9" s="97">
        <f>C9/7.5345</f>
        <v>451080.78970071004</v>
      </c>
      <c r="E9" s="97">
        <f>E10+E21+E53+E62</f>
        <v>932658.16</v>
      </c>
      <c r="F9" s="97">
        <f>F10+F21+F53+F62+F65</f>
        <v>518087.27999999997</v>
      </c>
      <c r="G9" s="98">
        <f t="shared" ref="G9:G17" si="0">F9/D9*100</f>
        <v>114.85465393987371</v>
      </c>
      <c r="H9" s="38">
        <f>F9/E9*100</f>
        <v>55.549535962886978</v>
      </c>
    </row>
    <row r="10" spans="1:8" x14ac:dyDescent="0.2">
      <c r="A10" s="39">
        <v>31</v>
      </c>
      <c r="B10" s="99" t="s">
        <v>89</v>
      </c>
      <c r="C10" s="100">
        <f>SUM(C11,C15,C17)</f>
        <v>2457543.3400000003</v>
      </c>
      <c r="D10" s="100">
        <f>C10/7.5345</f>
        <v>326172.05388546025</v>
      </c>
      <c r="E10" s="100">
        <v>687831.18</v>
      </c>
      <c r="F10" s="100">
        <v>395065.91</v>
      </c>
      <c r="G10" s="42">
        <f t="shared" si="0"/>
        <v>121.12193711688516</v>
      </c>
      <c r="H10" s="43">
        <f>F10/E10*100</f>
        <v>57.436464278923779</v>
      </c>
    </row>
    <row r="11" spans="1:8" x14ac:dyDescent="0.2">
      <c r="A11" s="39">
        <v>311</v>
      </c>
      <c r="B11" s="99" t="s">
        <v>90</v>
      </c>
      <c r="C11" s="100">
        <f>SUM(C12:C14)</f>
        <v>1991259.1800000002</v>
      </c>
      <c r="D11" s="100">
        <f t="shared" ref="D11:D77" si="1">C11/7.5345</f>
        <v>264285.51065100537</v>
      </c>
      <c r="E11" s="100"/>
      <c r="F11" s="100">
        <v>321944.14</v>
      </c>
      <c r="G11" s="42">
        <f t="shared" si="0"/>
        <v>121.81679548264532</v>
      </c>
      <c r="H11" s="43"/>
    </row>
    <row r="12" spans="1:8" x14ac:dyDescent="0.2">
      <c r="A12" s="45">
        <v>3111</v>
      </c>
      <c r="B12" s="46" t="s">
        <v>91</v>
      </c>
      <c r="C12" s="102">
        <v>1939375.06</v>
      </c>
      <c r="D12" s="100">
        <f t="shared" si="1"/>
        <v>257399.30453248389</v>
      </c>
      <c r="E12" s="102"/>
      <c r="F12" s="102">
        <v>310978.01</v>
      </c>
      <c r="G12" s="42">
        <f t="shared" si="0"/>
        <v>120.81540413049348</v>
      </c>
      <c r="H12" s="42"/>
    </row>
    <row r="13" spans="1:8" x14ac:dyDescent="0.2">
      <c r="A13" s="45">
        <v>3113</v>
      </c>
      <c r="B13" s="46" t="s">
        <v>92</v>
      </c>
      <c r="C13" s="102">
        <v>7454.8</v>
      </c>
      <c r="D13" s="100">
        <f t="shared" si="1"/>
        <v>989.42199216935433</v>
      </c>
      <c r="E13" s="102"/>
      <c r="F13" s="102">
        <v>5472.99</v>
      </c>
      <c r="G13" s="42">
        <f t="shared" si="0"/>
        <v>553.15022743735574</v>
      </c>
      <c r="H13" s="42"/>
    </row>
    <row r="14" spans="1:8" x14ac:dyDescent="0.2">
      <c r="A14" s="45">
        <v>3114</v>
      </c>
      <c r="B14" s="46" t="s">
        <v>93</v>
      </c>
      <c r="C14" s="102">
        <v>44429.32</v>
      </c>
      <c r="D14" s="100">
        <f t="shared" si="1"/>
        <v>5896.7841263521132</v>
      </c>
      <c r="E14" s="102"/>
      <c r="F14" s="102">
        <v>5493.14</v>
      </c>
      <c r="G14" s="42">
        <f t="shared" si="0"/>
        <v>93.154843085602039</v>
      </c>
      <c r="H14" s="42"/>
    </row>
    <row r="15" spans="1:8" x14ac:dyDescent="0.2">
      <c r="A15" s="39">
        <v>312</v>
      </c>
      <c r="B15" s="99" t="s">
        <v>94</v>
      </c>
      <c r="C15" s="100">
        <f>SUM(C16)</f>
        <v>133309.98000000001</v>
      </c>
      <c r="D15" s="100">
        <f t="shared" si="1"/>
        <v>17693.274935297632</v>
      </c>
      <c r="E15" s="100"/>
      <c r="F15" s="100">
        <v>19956.919999999998</v>
      </c>
      <c r="G15" s="42">
        <f t="shared" si="0"/>
        <v>112.79381614189722</v>
      </c>
      <c r="H15" s="42"/>
    </row>
    <row r="16" spans="1:8" x14ac:dyDescent="0.2">
      <c r="A16" s="45" t="s">
        <v>95</v>
      </c>
      <c r="B16" s="103" t="s">
        <v>94</v>
      </c>
      <c r="C16" s="102">
        <v>133309.98000000001</v>
      </c>
      <c r="D16" s="100">
        <f t="shared" si="1"/>
        <v>17693.274935297632</v>
      </c>
      <c r="E16" s="102"/>
      <c r="F16" s="102">
        <v>19956.919999999998</v>
      </c>
      <c r="G16" s="42">
        <f t="shared" si="0"/>
        <v>112.79381614189722</v>
      </c>
      <c r="H16" s="42"/>
    </row>
    <row r="17" spans="1:8" x14ac:dyDescent="0.2">
      <c r="A17" s="39">
        <v>313</v>
      </c>
      <c r="B17" s="99" t="s">
        <v>96</v>
      </c>
      <c r="C17" s="100">
        <f>SUM(C18:C20)</f>
        <v>332974.18</v>
      </c>
      <c r="D17" s="100">
        <f t="shared" si="1"/>
        <v>44193.268299157207</v>
      </c>
      <c r="E17" s="100"/>
      <c r="F17" s="100">
        <v>53164.85</v>
      </c>
      <c r="G17" s="42">
        <f t="shared" si="0"/>
        <v>120.30078798452182</v>
      </c>
      <c r="H17" s="42"/>
    </row>
    <row r="18" spans="1:8" x14ac:dyDescent="0.2">
      <c r="A18" s="45">
        <v>3131</v>
      </c>
      <c r="B18" s="103" t="s">
        <v>97</v>
      </c>
      <c r="C18" s="102">
        <v>0</v>
      </c>
      <c r="D18" s="100">
        <f t="shared" si="1"/>
        <v>0</v>
      </c>
      <c r="E18" s="102"/>
      <c r="F18" s="102"/>
      <c r="G18" s="101"/>
      <c r="H18" s="42"/>
    </row>
    <row r="19" spans="1:8" ht="25.5" x14ac:dyDescent="0.2">
      <c r="A19" s="45">
        <v>3132</v>
      </c>
      <c r="B19" s="103" t="s">
        <v>98</v>
      </c>
      <c r="C19" s="102">
        <v>332974.18</v>
      </c>
      <c r="D19" s="100">
        <f t="shared" si="1"/>
        <v>44193.268299157207</v>
      </c>
      <c r="E19" s="102"/>
      <c r="F19" s="102">
        <v>53164.85</v>
      </c>
      <c r="G19" s="101"/>
      <c r="H19" s="42"/>
    </row>
    <row r="20" spans="1:8" ht="25.5" x14ac:dyDescent="0.2">
      <c r="A20" s="45">
        <v>3133</v>
      </c>
      <c r="B20" s="103" t="s">
        <v>99</v>
      </c>
      <c r="C20" s="102">
        <v>0</v>
      </c>
      <c r="D20" s="100">
        <f t="shared" si="1"/>
        <v>0</v>
      </c>
      <c r="E20" s="102"/>
      <c r="F20" s="102"/>
      <c r="G20" s="101"/>
      <c r="H20" s="42"/>
    </row>
    <row r="21" spans="1:8" x14ac:dyDescent="0.2">
      <c r="A21" s="39">
        <v>32</v>
      </c>
      <c r="B21" s="99" t="s">
        <v>100</v>
      </c>
      <c r="C21" s="100">
        <f>SUM(C22,C27,C34,C44,C46)</f>
        <v>697302.2300000001</v>
      </c>
      <c r="D21" s="100">
        <f t="shared" si="1"/>
        <v>92547.910279381525</v>
      </c>
      <c r="E21" s="100">
        <v>186881.76</v>
      </c>
      <c r="F21" s="100">
        <v>90140.28</v>
      </c>
      <c r="G21" s="42">
        <f>F21/D21*100</f>
        <v>97.398503896940042</v>
      </c>
      <c r="H21" s="43">
        <f>F21/E21*100</f>
        <v>48.233856530460756</v>
      </c>
    </row>
    <row r="22" spans="1:8" x14ac:dyDescent="0.2">
      <c r="A22" s="39">
        <v>321</v>
      </c>
      <c r="B22" s="99" t="s">
        <v>101</v>
      </c>
      <c r="C22" s="100">
        <f>SUM(C23:C26)</f>
        <v>152646.74000000002</v>
      </c>
      <c r="D22" s="100">
        <f t="shared" si="1"/>
        <v>20259.704028137236</v>
      </c>
      <c r="E22" s="100"/>
      <c r="F22" s="100">
        <f>F23+F24+F25+F26</f>
        <v>24890.2</v>
      </c>
      <c r="G22" s="42">
        <f t="shared" ref="G22:G64" si="2">F22/D22*100</f>
        <v>122.85569406854022</v>
      </c>
      <c r="H22" s="42"/>
    </row>
    <row r="23" spans="1:8" x14ac:dyDescent="0.2">
      <c r="A23" s="45" t="s">
        <v>102</v>
      </c>
      <c r="B23" s="103" t="s">
        <v>103</v>
      </c>
      <c r="C23" s="102">
        <v>8115.28</v>
      </c>
      <c r="D23" s="100">
        <f t="shared" si="1"/>
        <v>1077.0827526710464</v>
      </c>
      <c r="E23" s="102"/>
      <c r="F23" s="102">
        <v>1598.16</v>
      </c>
      <c r="G23" s="42">
        <f t="shared" si="2"/>
        <v>148.37857128774363</v>
      </c>
      <c r="H23" s="42"/>
    </row>
    <row r="24" spans="1:8" ht="25.5" x14ac:dyDescent="0.2">
      <c r="A24" s="45" t="s">
        <v>104</v>
      </c>
      <c r="B24" s="103" t="s">
        <v>105</v>
      </c>
      <c r="C24" s="102">
        <v>140775.98000000001</v>
      </c>
      <c r="D24" s="100">
        <f t="shared" si="1"/>
        <v>18684.183422921229</v>
      </c>
      <c r="E24" s="102"/>
      <c r="F24" s="102">
        <v>22890.400000000001</v>
      </c>
      <c r="G24" s="42">
        <f t="shared" si="2"/>
        <v>122.51217771668151</v>
      </c>
      <c r="H24" s="42"/>
    </row>
    <row r="25" spans="1:8" x14ac:dyDescent="0.2">
      <c r="A25" s="45">
        <v>3213</v>
      </c>
      <c r="B25" s="103" t="s">
        <v>106</v>
      </c>
      <c r="C25" s="102">
        <v>2075</v>
      </c>
      <c r="D25" s="100">
        <f t="shared" si="1"/>
        <v>275.39982746034906</v>
      </c>
      <c r="E25" s="102"/>
      <c r="F25" s="102">
        <v>255</v>
      </c>
      <c r="G25" s="42">
        <f t="shared" si="2"/>
        <v>92.592650602409648</v>
      </c>
      <c r="H25" s="48"/>
    </row>
    <row r="26" spans="1:8" ht="25.5" x14ac:dyDescent="0.2">
      <c r="A26" s="45">
        <v>3214</v>
      </c>
      <c r="B26" s="103" t="s">
        <v>107</v>
      </c>
      <c r="C26" s="102">
        <v>1680.48</v>
      </c>
      <c r="D26" s="100">
        <f t="shared" si="1"/>
        <v>223.03802508461078</v>
      </c>
      <c r="E26" s="102"/>
      <c r="F26" s="102">
        <v>146.63999999999999</v>
      </c>
      <c r="G26" s="42">
        <f t="shared" si="2"/>
        <v>65.746636675235649</v>
      </c>
      <c r="H26" s="48"/>
    </row>
    <row r="27" spans="1:8" x14ac:dyDescent="0.2">
      <c r="A27" s="39">
        <v>322</v>
      </c>
      <c r="B27" s="99" t="s">
        <v>108</v>
      </c>
      <c r="C27" s="100">
        <f>SUM(C28:C33)</f>
        <v>395586.98000000004</v>
      </c>
      <c r="D27" s="100">
        <f t="shared" si="1"/>
        <v>52503.414957860514</v>
      </c>
      <c r="E27" s="100"/>
      <c r="F27" s="100"/>
      <c r="G27" s="42"/>
      <c r="H27" s="42"/>
    </row>
    <row r="28" spans="1:8" ht="25.5" x14ac:dyDescent="0.2">
      <c r="A28" s="45" t="s">
        <v>109</v>
      </c>
      <c r="B28" s="103" t="s">
        <v>110</v>
      </c>
      <c r="C28" s="102">
        <v>32253.72</v>
      </c>
      <c r="D28" s="100">
        <f t="shared" si="1"/>
        <v>4280.8043002189925</v>
      </c>
      <c r="E28" s="102"/>
      <c r="F28" s="102">
        <v>6261.42</v>
      </c>
      <c r="G28" s="42">
        <f t="shared" si="2"/>
        <v>146.26737315881704</v>
      </c>
      <c r="H28" s="42"/>
    </row>
    <row r="29" spans="1:8" x14ac:dyDescent="0.2">
      <c r="A29" s="45">
        <v>3222</v>
      </c>
      <c r="B29" s="103" t="s">
        <v>111</v>
      </c>
      <c r="C29" s="102">
        <v>152730.48000000001</v>
      </c>
      <c r="D29" s="100">
        <f t="shared" si="1"/>
        <v>20270.818236113875</v>
      </c>
      <c r="E29" s="102"/>
      <c r="F29" s="102">
        <v>26905.59</v>
      </c>
      <c r="G29" s="42">
        <f t="shared" si="2"/>
        <v>132.73065589461908</v>
      </c>
      <c r="H29" s="42"/>
    </row>
    <row r="30" spans="1:8" x14ac:dyDescent="0.2">
      <c r="A30" s="45" t="s">
        <v>112</v>
      </c>
      <c r="B30" s="103" t="s">
        <v>113</v>
      </c>
      <c r="C30" s="102">
        <v>196707.99</v>
      </c>
      <c r="D30" s="100">
        <f t="shared" si="1"/>
        <v>26107.636870396174</v>
      </c>
      <c r="E30" s="102"/>
      <c r="F30" s="102">
        <v>19519.48</v>
      </c>
      <c r="G30" s="42">
        <f t="shared" si="2"/>
        <v>74.765403306698431</v>
      </c>
      <c r="H30" s="42"/>
    </row>
    <row r="31" spans="1:8" ht="25.5" x14ac:dyDescent="0.2">
      <c r="A31" s="45" t="s">
        <v>114</v>
      </c>
      <c r="B31" s="103" t="s">
        <v>115</v>
      </c>
      <c r="C31" s="102">
        <v>6843.03</v>
      </c>
      <c r="D31" s="100">
        <f t="shared" si="1"/>
        <v>908.22615966553849</v>
      </c>
      <c r="E31" s="102"/>
      <c r="F31" s="102">
        <v>701.04</v>
      </c>
      <c r="G31" s="42">
        <f t="shared" si="2"/>
        <v>77.187822938084452</v>
      </c>
      <c r="H31" s="42"/>
    </row>
    <row r="32" spans="1:8" x14ac:dyDescent="0.2">
      <c r="A32" s="45">
        <v>3225</v>
      </c>
      <c r="B32" s="103" t="s">
        <v>116</v>
      </c>
      <c r="C32" s="102">
        <v>3714.01</v>
      </c>
      <c r="D32" s="100">
        <f t="shared" si="1"/>
        <v>492.9338376800053</v>
      </c>
      <c r="E32" s="102"/>
      <c r="F32" s="102">
        <v>350.22</v>
      </c>
      <c r="G32" s="42">
        <f t="shared" si="2"/>
        <v>71.04807445321903</v>
      </c>
      <c r="H32" s="42"/>
    </row>
    <row r="33" spans="1:8" ht="25.5" x14ac:dyDescent="0.2">
      <c r="A33" s="45">
        <v>3227</v>
      </c>
      <c r="B33" s="103" t="s">
        <v>117</v>
      </c>
      <c r="C33" s="102">
        <v>3337.75</v>
      </c>
      <c r="D33" s="100">
        <f t="shared" si="1"/>
        <v>442.9955537859181</v>
      </c>
      <c r="E33" s="102"/>
      <c r="F33" s="102"/>
      <c r="G33" s="42"/>
      <c r="H33" s="42"/>
    </row>
    <row r="34" spans="1:8" x14ac:dyDescent="0.2">
      <c r="A34" s="39">
        <v>323</v>
      </c>
      <c r="B34" s="99" t="s">
        <v>118</v>
      </c>
      <c r="C34" s="100">
        <f>SUM(C35:C43)</f>
        <v>132349.51999999999</v>
      </c>
      <c r="D34" s="100">
        <f t="shared" si="1"/>
        <v>17565.799986727718</v>
      </c>
      <c r="E34" s="100"/>
      <c r="F34" s="100">
        <f>F35+F36+F38+F40+F41+F42+F43</f>
        <v>7786.82</v>
      </c>
      <c r="G34" s="42">
        <f t="shared" si="2"/>
        <v>44.329435641323066</v>
      </c>
      <c r="H34" s="42"/>
    </row>
    <row r="35" spans="1:8" x14ac:dyDescent="0.2">
      <c r="A35" s="45" t="s">
        <v>119</v>
      </c>
      <c r="B35" s="103" t="s">
        <v>120</v>
      </c>
      <c r="C35" s="102">
        <v>5085.92</v>
      </c>
      <c r="D35" s="100">
        <f t="shared" si="1"/>
        <v>675.0175857721149</v>
      </c>
      <c r="E35" s="102"/>
      <c r="F35" s="102">
        <v>742.04</v>
      </c>
      <c r="G35" s="42">
        <f t="shared" si="2"/>
        <v>109.92898787240067</v>
      </c>
      <c r="H35" s="42"/>
    </row>
    <row r="36" spans="1:8" ht="25.5" x14ac:dyDescent="0.2">
      <c r="A36" s="45" t="s">
        <v>121</v>
      </c>
      <c r="B36" s="103" t="s">
        <v>122</v>
      </c>
      <c r="C36" s="102">
        <v>90171.17</v>
      </c>
      <c r="D36" s="100">
        <f t="shared" si="1"/>
        <v>11967.770920432675</v>
      </c>
      <c r="E36" s="102"/>
      <c r="F36" s="102">
        <v>1096.1500000000001</v>
      </c>
      <c r="G36" s="42">
        <f t="shared" si="2"/>
        <v>9.1591826689173512</v>
      </c>
      <c r="H36" s="42"/>
    </row>
    <row r="37" spans="1:8" x14ac:dyDescent="0.2">
      <c r="A37" s="45">
        <v>3233</v>
      </c>
      <c r="B37" s="103" t="s">
        <v>123</v>
      </c>
      <c r="C37" s="102">
        <v>0</v>
      </c>
      <c r="D37" s="100">
        <f t="shared" si="1"/>
        <v>0</v>
      </c>
      <c r="E37" s="102"/>
      <c r="F37" s="102"/>
      <c r="G37" s="42" t="e">
        <f t="shared" si="2"/>
        <v>#DIV/0!</v>
      </c>
      <c r="H37" s="42"/>
    </row>
    <row r="38" spans="1:8" x14ac:dyDescent="0.2">
      <c r="A38" s="45" t="s">
        <v>124</v>
      </c>
      <c r="B38" s="103" t="s">
        <v>125</v>
      </c>
      <c r="C38" s="102">
        <v>15283.94</v>
      </c>
      <c r="D38" s="100">
        <f t="shared" si="1"/>
        <v>2028.5274404406396</v>
      </c>
      <c r="E38" s="102"/>
      <c r="F38" s="102">
        <v>2233.46</v>
      </c>
      <c r="G38" s="42">
        <f t="shared" si="2"/>
        <v>110.10252834020548</v>
      </c>
      <c r="H38" s="48"/>
    </row>
    <row r="39" spans="1:8" x14ac:dyDescent="0.2">
      <c r="A39" s="45">
        <v>3235</v>
      </c>
      <c r="B39" s="103" t="s">
        <v>126</v>
      </c>
      <c r="C39" s="102">
        <v>800</v>
      </c>
      <c r="D39" s="100">
        <f t="shared" si="1"/>
        <v>106.17824673170084</v>
      </c>
      <c r="E39" s="102"/>
      <c r="F39" s="102"/>
      <c r="G39" s="42"/>
      <c r="H39" s="48"/>
    </row>
    <row r="40" spans="1:8" x14ac:dyDescent="0.2">
      <c r="A40" s="45">
        <v>3236</v>
      </c>
      <c r="B40" s="103" t="s">
        <v>127</v>
      </c>
      <c r="C40" s="102">
        <v>6495</v>
      </c>
      <c r="D40" s="100">
        <f t="shared" si="1"/>
        <v>862.03464065299613</v>
      </c>
      <c r="E40" s="102"/>
      <c r="F40" s="102">
        <v>402.89</v>
      </c>
      <c r="G40" s="42">
        <f t="shared" si="2"/>
        <v>46.737100923787537</v>
      </c>
      <c r="H40" s="48"/>
    </row>
    <row r="41" spans="1:8" x14ac:dyDescent="0.2">
      <c r="A41" s="45">
        <v>3237</v>
      </c>
      <c r="B41" s="103" t="s">
        <v>128</v>
      </c>
      <c r="C41" s="102">
        <v>468.75</v>
      </c>
      <c r="D41" s="100">
        <f t="shared" si="1"/>
        <v>62.213816444355956</v>
      </c>
      <c r="E41" s="102"/>
      <c r="F41" s="102">
        <v>1343.91</v>
      </c>
      <c r="G41" s="42">
        <f t="shared" si="2"/>
        <v>2160.1471776000003</v>
      </c>
      <c r="H41" s="48"/>
    </row>
    <row r="42" spans="1:8" x14ac:dyDescent="0.2">
      <c r="A42" s="45" t="s">
        <v>129</v>
      </c>
      <c r="B42" s="103" t="s">
        <v>130</v>
      </c>
      <c r="C42" s="102">
        <v>2793.75</v>
      </c>
      <c r="D42" s="100">
        <f t="shared" si="1"/>
        <v>370.79434600836152</v>
      </c>
      <c r="E42" s="102"/>
      <c r="F42" s="102">
        <v>430.17</v>
      </c>
      <c r="G42" s="42">
        <f t="shared" si="2"/>
        <v>116.01309583892618</v>
      </c>
      <c r="H42" s="48"/>
    </row>
    <row r="43" spans="1:8" x14ac:dyDescent="0.2">
      <c r="A43" s="45" t="s">
        <v>131</v>
      </c>
      <c r="B43" s="103" t="s">
        <v>132</v>
      </c>
      <c r="C43" s="102">
        <v>11250.99</v>
      </c>
      <c r="D43" s="100">
        <f t="shared" si="1"/>
        <v>1493.2629902448734</v>
      </c>
      <c r="E43" s="102"/>
      <c r="F43" s="102">
        <v>1538.2</v>
      </c>
      <c r="G43" s="42">
        <f t="shared" si="2"/>
        <v>103.00931651348016</v>
      </c>
      <c r="H43" s="48"/>
    </row>
    <row r="44" spans="1:8" ht="25.5" x14ac:dyDescent="0.2">
      <c r="A44" s="39">
        <v>324</v>
      </c>
      <c r="B44" s="99" t="s">
        <v>133</v>
      </c>
      <c r="C44" s="100">
        <f>SUM(C45)</f>
        <v>0</v>
      </c>
      <c r="D44" s="100">
        <f t="shared" si="1"/>
        <v>0</v>
      </c>
      <c r="E44" s="100"/>
      <c r="F44" s="100"/>
      <c r="G44" s="42"/>
      <c r="H44" s="42"/>
    </row>
    <row r="45" spans="1:8" ht="25.5" x14ac:dyDescent="0.2">
      <c r="A45" s="45">
        <v>3241</v>
      </c>
      <c r="B45" s="103" t="s">
        <v>133</v>
      </c>
      <c r="C45" s="102">
        <v>0</v>
      </c>
      <c r="D45" s="100">
        <f t="shared" si="1"/>
        <v>0</v>
      </c>
      <c r="E45" s="102"/>
      <c r="F45" s="102"/>
      <c r="G45" s="42"/>
      <c r="H45" s="42"/>
    </row>
    <row r="46" spans="1:8" ht="25.5" x14ac:dyDescent="0.2">
      <c r="A46" s="39">
        <v>329</v>
      </c>
      <c r="B46" s="99" t="s">
        <v>134</v>
      </c>
      <c r="C46" s="100">
        <f>SUM(C47:C52)</f>
        <v>16718.990000000002</v>
      </c>
      <c r="D46" s="100">
        <f t="shared" si="1"/>
        <v>2218.9913066560489</v>
      </c>
      <c r="E46" s="100"/>
      <c r="F46" s="100">
        <v>3725.51</v>
      </c>
      <c r="G46" s="42">
        <f t="shared" si="2"/>
        <v>167.89205026739054</v>
      </c>
      <c r="H46" s="43"/>
    </row>
    <row r="47" spans="1:8" x14ac:dyDescent="0.2">
      <c r="A47" s="45">
        <v>3292</v>
      </c>
      <c r="B47" s="103" t="s">
        <v>135</v>
      </c>
      <c r="C47" s="102">
        <v>4310</v>
      </c>
      <c r="D47" s="100">
        <f t="shared" si="1"/>
        <v>572.03530426703821</v>
      </c>
      <c r="E47" s="102"/>
      <c r="F47" s="102">
        <v>592.74</v>
      </c>
      <c r="G47" s="42">
        <f t="shared" si="2"/>
        <v>103.61947865429235</v>
      </c>
      <c r="H47" s="42"/>
    </row>
    <row r="48" spans="1:8" x14ac:dyDescent="0.2">
      <c r="A48" s="45" t="s">
        <v>136</v>
      </c>
      <c r="B48" s="103" t="s">
        <v>137</v>
      </c>
      <c r="C48" s="102">
        <v>0</v>
      </c>
      <c r="D48" s="100">
        <f t="shared" si="1"/>
        <v>0</v>
      </c>
      <c r="E48" s="102"/>
      <c r="F48" s="102"/>
      <c r="G48" s="42"/>
      <c r="H48" s="48"/>
    </row>
    <row r="49" spans="1:8" x14ac:dyDescent="0.2">
      <c r="A49" s="45">
        <v>3294</v>
      </c>
      <c r="B49" s="103" t="s">
        <v>138</v>
      </c>
      <c r="C49" s="102">
        <v>800</v>
      </c>
      <c r="D49" s="100">
        <f t="shared" si="1"/>
        <v>106.17824673170084</v>
      </c>
      <c r="E49" s="102"/>
      <c r="F49" s="102">
        <v>108.09</v>
      </c>
      <c r="G49" s="42">
        <f t="shared" si="2"/>
        <v>101.80051312500001</v>
      </c>
      <c r="H49" s="48"/>
    </row>
    <row r="50" spans="1:8" x14ac:dyDescent="0.2">
      <c r="A50" s="45">
        <v>3295</v>
      </c>
      <c r="B50" s="103" t="s">
        <v>139</v>
      </c>
      <c r="C50" s="102">
        <v>11075</v>
      </c>
      <c r="D50" s="100">
        <f t="shared" si="1"/>
        <v>1469.9051031919835</v>
      </c>
      <c r="E50" s="102"/>
      <c r="F50" s="102">
        <v>1662.12</v>
      </c>
      <c r="G50" s="42">
        <f t="shared" si="2"/>
        <v>113.07668749435666</v>
      </c>
      <c r="H50" s="48"/>
    </row>
    <row r="51" spans="1:8" x14ac:dyDescent="0.2">
      <c r="A51" s="45">
        <v>3296</v>
      </c>
      <c r="B51" s="103" t="s">
        <v>140</v>
      </c>
      <c r="C51" s="102">
        <v>0</v>
      </c>
      <c r="D51" s="100">
        <f t="shared" si="1"/>
        <v>0</v>
      </c>
      <c r="E51" s="102"/>
      <c r="F51" s="102"/>
      <c r="G51" s="42"/>
      <c r="H51" s="48"/>
    </row>
    <row r="52" spans="1:8" ht="25.5" x14ac:dyDescent="0.2">
      <c r="A52" s="45" t="s">
        <v>141</v>
      </c>
      <c r="B52" s="103" t="s">
        <v>134</v>
      </c>
      <c r="C52" s="102">
        <v>533.99</v>
      </c>
      <c r="D52" s="100">
        <f t="shared" si="1"/>
        <v>70.872652465326169</v>
      </c>
      <c r="E52" s="102"/>
      <c r="F52" s="102">
        <v>1362.56</v>
      </c>
      <c r="G52" s="42">
        <f t="shared" si="2"/>
        <v>1922.5469240997022</v>
      </c>
      <c r="H52" s="48"/>
    </row>
    <row r="53" spans="1:8" x14ac:dyDescent="0.2">
      <c r="A53" s="39">
        <v>34</v>
      </c>
      <c r="B53" s="99" t="s">
        <v>142</v>
      </c>
      <c r="C53" s="100">
        <v>2194.4899999999998</v>
      </c>
      <c r="D53" s="100">
        <f t="shared" si="1"/>
        <v>291.2588758378127</v>
      </c>
      <c r="E53" s="100">
        <v>663.61</v>
      </c>
      <c r="F53" s="100">
        <v>249.74</v>
      </c>
      <c r="G53" s="42">
        <f t="shared" si="2"/>
        <v>85.745026407046751</v>
      </c>
      <c r="H53" s="43">
        <f>F53/E53*100</f>
        <v>37.633549825951988</v>
      </c>
    </row>
    <row r="54" spans="1:8" x14ac:dyDescent="0.2">
      <c r="A54" s="39">
        <v>343</v>
      </c>
      <c r="B54" s="99" t="s">
        <v>143</v>
      </c>
      <c r="C54" s="100">
        <v>2194.4899999999998</v>
      </c>
      <c r="D54" s="100">
        <f t="shared" si="1"/>
        <v>291.2588758378127</v>
      </c>
      <c r="E54" s="100"/>
      <c r="F54" s="100">
        <v>249.74</v>
      </c>
      <c r="G54" s="42">
        <f t="shared" si="2"/>
        <v>85.745026407046751</v>
      </c>
      <c r="H54" s="42"/>
    </row>
    <row r="55" spans="1:8" ht="25.5" x14ac:dyDescent="0.2">
      <c r="A55" s="45" t="s">
        <v>144</v>
      </c>
      <c r="B55" s="103" t="s">
        <v>145</v>
      </c>
      <c r="C55" s="102">
        <v>2194.4899999999998</v>
      </c>
      <c r="D55" s="100">
        <f t="shared" si="1"/>
        <v>291.2588758378127</v>
      </c>
      <c r="E55" s="102"/>
      <c r="F55" s="102"/>
      <c r="G55" s="42"/>
      <c r="H55" s="42"/>
    </row>
    <row r="56" spans="1:8" x14ac:dyDescent="0.2">
      <c r="A56" s="45">
        <v>3433</v>
      </c>
      <c r="B56" s="103" t="s">
        <v>146</v>
      </c>
      <c r="C56" s="102">
        <v>0</v>
      </c>
      <c r="D56" s="100">
        <f t="shared" si="1"/>
        <v>0</v>
      </c>
      <c r="E56" s="102"/>
      <c r="F56" s="102"/>
      <c r="G56" s="42"/>
      <c r="H56" s="42"/>
    </row>
    <row r="57" spans="1:8" ht="25.5" x14ac:dyDescent="0.2">
      <c r="A57" s="39">
        <v>36</v>
      </c>
      <c r="B57" s="99" t="s">
        <v>147</v>
      </c>
      <c r="C57" s="100">
        <f>C58+C60</f>
        <v>918.8</v>
      </c>
      <c r="D57" s="100">
        <f t="shared" si="1"/>
        <v>121.9457163713584</v>
      </c>
      <c r="E57" s="100"/>
      <c r="F57" s="100"/>
      <c r="G57" s="42"/>
      <c r="H57" s="42"/>
    </row>
    <row r="58" spans="1:8" ht="25.5" x14ac:dyDescent="0.2">
      <c r="A58" s="39">
        <v>366</v>
      </c>
      <c r="B58" s="99" t="s">
        <v>147</v>
      </c>
      <c r="C58" s="100">
        <f>C59</f>
        <v>276</v>
      </c>
      <c r="D58" s="100">
        <f t="shared" si="1"/>
        <v>36.631495122436789</v>
      </c>
      <c r="E58" s="100"/>
      <c r="F58" s="100"/>
      <c r="G58" s="42"/>
      <c r="H58" s="42"/>
    </row>
    <row r="59" spans="1:8" ht="25.5" x14ac:dyDescent="0.2">
      <c r="A59" s="45">
        <v>3661</v>
      </c>
      <c r="B59" s="103" t="s">
        <v>147</v>
      </c>
      <c r="C59" s="102">
        <v>276</v>
      </c>
      <c r="D59" s="100">
        <f t="shared" si="1"/>
        <v>36.631495122436789</v>
      </c>
      <c r="E59" s="102"/>
      <c r="F59" s="102"/>
      <c r="G59" s="42"/>
      <c r="H59" s="48"/>
    </row>
    <row r="60" spans="1:8" ht="25.5" x14ac:dyDescent="0.2">
      <c r="A60" s="39">
        <v>369</v>
      </c>
      <c r="B60" s="99" t="s">
        <v>148</v>
      </c>
      <c r="C60" s="100">
        <f>C61</f>
        <v>642.79999999999995</v>
      </c>
      <c r="D60" s="100">
        <f t="shared" si="1"/>
        <v>85.314221248921612</v>
      </c>
      <c r="E60" s="100"/>
      <c r="F60" s="100"/>
      <c r="G60" s="42"/>
      <c r="H60" s="42"/>
    </row>
    <row r="61" spans="1:8" ht="25.5" x14ac:dyDescent="0.2">
      <c r="A61" s="45">
        <v>3691</v>
      </c>
      <c r="B61" s="103" t="s">
        <v>148</v>
      </c>
      <c r="C61" s="102">
        <v>642.79999999999995</v>
      </c>
      <c r="D61" s="100">
        <f t="shared" si="1"/>
        <v>85.314221248921612</v>
      </c>
      <c r="E61" s="102"/>
      <c r="F61" s="102"/>
      <c r="G61" s="42"/>
      <c r="H61" s="48"/>
    </row>
    <row r="62" spans="1:8" ht="25.5" x14ac:dyDescent="0.2">
      <c r="A62" s="39">
        <v>37</v>
      </c>
      <c r="B62" s="99" t="s">
        <v>149</v>
      </c>
      <c r="C62" s="100">
        <f>SUM(C63)</f>
        <v>240709.35</v>
      </c>
      <c r="D62" s="100">
        <f t="shared" si="1"/>
        <v>31947.620943659167</v>
      </c>
      <c r="E62" s="100">
        <v>57281.61</v>
      </c>
      <c r="F62" s="100">
        <v>32221.03</v>
      </c>
      <c r="G62" s="42">
        <f t="shared" si="2"/>
        <v>100.85580412019723</v>
      </c>
      <c r="H62" s="43">
        <f>F62/E62*100</f>
        <v>56.25021712902273</v>
      </c>
    </row>
    <row r="63" spans="1:8" ht="25.5" x14ac:dyDescent="0.2">
      <c r="A63" s="39">
        <v>372</v>
      </c>
      <c r="B63" s="99" t="s">
        <v>149</v>
      </c>
      <c r="C63" s="100">
        <f>SUM(C64)</f>
        <v>240709.35</v>
      </c>
      <c r="D63" s="100">
        <f t="shared" si="1"/>
        <v>31947.620943659167</v>
      </c>
      <c r="E63" s="100"/>
      <c r="F63" s="100">
        <v>32221.03</v>
      </c>
      <c r="G63" s="42">
        <f t="shared" si="2"/>
        <v>100.85580412019723</v>
      </c>
      <c r="H63" s="42"/>
    </row>
    <row r="64" spans="1:8" ht="25.5" x14ac:dyDescent="0.2">
      <c r="A64" s="45">
        <v>3722</v>
      </c>
      <c r="B64" s="103" t="s">
        <v>149</v>
      </c>
      <c r="C64" s="102">
        <v>240709.35</v>
      </c>
      <c r="D64" s="100">
        <f t="shared" si="1"/>
        <v>31947.620943659167</v>
      </c>
      <c r="E64" s="102"/>
      <c r="F64" s="102">
        <v>32221.03</v>
      </c>
      <c r="G64" s="42">
        <f t="shared" si="2"/>
        <v>100.85580412019723</v>
      </c>
      <c r="H64" s="48"/>
    </row>
    <row r="65" spans="1:8" x14ac:dyDescent="0.2">
      <c r="A65" s="45">
        <v>38</v>
      </c>
      <c r="B65" s="103" t="s">
        <v>94</v>
      </c>
      <c r="C65" s="102"/>
      <c r="D65" s="100"/>
      <c r="E65" s="102"/>
      <c r="F65" s="102">
        <v>410.32</v>
      </c>
      <c r="G65" s="42"/>
      <c r="H65" s="48"/>
    </row>
    <row r="66" spans="1:8" x14ac:dyDescent="0.2">
      <c r="A66" s="45">
        <v>381</v>
      </c>
      <c r="B66" s="103" t="s">
        <v>430</v>
      </c>
      <c r="C66" s="102"/>
      <c r="D66" s="100"/>
      <c r="E66" s="102"/>
      <c r="F66" s="102">
        <v>410.32</v>
      </c>
      <c r="G66" s="42"/>
      <c r="H66" s="48"/>
    </row>
    <row r="67" spans="1:8" x14ac:dyDescent="0.2">
      <c r="A67" s="45">
        <v>3812</v>
      </c>
      <c r="B67" s="103" t="s">
        <v>431</v>
      </c>
      <c r="C67" s="102"/>
      <c r="D67" s="100"/>
      <c r="E67" s="102"/>
      <c r="F67" s="102">
        <v>410.32</v>
      </c>
      <c r="G67" s="42"/>
      <c r="H67" s="48"/>
    </row>
    <row r="68" spans="1:8" ht="25.5" x14ac:dyDescent="0.2">
      <c r="A68" s="35">
        <v>4</v>
      </c>
      <c r="B68" s="96" t="s">
        <v>150</v>
      </c>
      <c r="C68" s="97">
        <f>SUM(C69,C73)</f>
        <v>59615.75</v>
      </c>
      <c r="D68" s="97">
        <f>C68/7.5345</f>
        <v>7912.3697657442426</v>
      </c>
      <c r="E68" s="97">
        <f>E73</f>
        <v>31701.98</v>
      </c>
      <c r="F68" s="97">
        <v>14690.65</v>
      </c>
      <c r="G68" s="98">
        <f>F68/D68*100</f>
        <v>185.66687901267701</v>
      </c>
      <c r="H68" s="38">
        <f>F68/E68*100</f>
        <v>46.339850066147285</v>
      </c>
    </row>
    <row r="69" spans="1:8" ht="38.25" x14ac:dyDescent="0.2">
      <c r="A69" s="39">
        <v>41</v>
      </c>
      <c r="B69" s="99" t="s">
        <v>151</v>
      </c>
      <c r="C69" s="100">
        <f>SUM(C70)</f>
        <v>7500</v>
      </c>
      <c r="D69" s="100">
        <f t="shared" si="1"/>
        <v>995.4210631096953</v>
      </c>
      <c r="E69" s="100"/>
      <c r="F69" s="100"/>
      <c r="G69" s="101"/>
      <c r="H69" s="42"/>
    </row>
    <row r="70" spans="1:8" x14ac:dyDescent="0.2">
      <c r="A70" s="39">
        <v>412</v>
      </c>
      <c r="B70" s="99" t="s">
        <v>342</v>
      </c>
      <c r="C70" s="100">
        <f>C72</f>
        <v>7500</v>
      </c>
      <c r="D70" s="100">
        <f t="shared" si="1"/>
        <v>995.4210631096953</v>
      </c>
      <c r="E70" s="100"/>
      <c r="F70" s="100"/>
      <c r="G70" s="101"/>
      <c r="H70" s="42"/>
    </row>
    <row r="71" spans="1:8" x14ac:dyDescent="0.2">
      <c r="A71" s="45">
        <v>4123</v>
      </c>
      <c r="B71" s="103" t="s">
        <v>152</v>
      </c>
      <c r="C71" s="102">
        <v>0</v>
      </c>
      <c r="D71" s="100">
        <f t="shared" si="1"/>
        <v>0</v>
      </c>
      <c r="E71" s="102"/>
      <c r="F71" s="102"/>
      <c r="G71" s="101"/>
      <c r="H71" s="42"/>
    </row>
    <row r="72" spans="1:8" x14ac:dyDescent="0.2">
      <c r="A72" s="45">
        <v>4126</v>
      </c>
      <c r="B72" s="103" t="s">
        <v>341</v>
      </c>
      <c r="C72" s="102">
        <v>7500</v>
      </c>
      <c r="D72" s="100">
        <f t="shared" si="1"/>
        <v>995.4210631096953</v>
      </c>
      <c r="E72" s="102"/>
      <c r="F72" s="102"/>
      <c r="G72" s="101"/>
      <c r="H72" s="42"/>
    </row>
    <row r="73" spans="1:8" ht="25.5" x14ac:dyDescent="0.2">
      <c r="A73" s="39">
        <v>42</v>
      </c>
      <c r="B73" s="99" t="s">
        <v>153</v>
      </c>
      <c r="C73" s="100">
        <f>C75+C76+C84</f>
        <v>52115.75</v>
      </c>
      <c r="D73" s="100">
        <f t="shared" si="1"/>
        <v>6916.9487026345478</v>
      </c>
      <c r="E73" s="100">
        <v>31701.98</v>
      </c>
      <c r="F73" s="100">
        <v>14690.65</v>
      </c>
      <c r="G73" s="42">
        <f t="shared" ref="G73" si="3">F73/D73*100</f>
        <v>212.38627943567923</v>
      </c>
      <c r="H73" s="43">
        <f>F73/E73*100</f>
        <v>46.339850066147285</v>
      </c>
    </row>
    <row r="74" spans="1:8" x14ac:dyDescent="0.2">
      <c r="A74" s="39">
        <v>421</v>
      </c>
      <c r="B74" s="99" t="s">
        <v>154</v>
      </c>
      <c r="C74" s="100"/>
      <c r="D74" s="100">
        <f t="shared" si="1"/>
        <v>0</v>
      </c>
      <c r="E74" s="100"/>
      <c r="F74" s="100"/>
      <c r="G74" s="101"/>
      <c r="H74" s="42"/>
    </row>
    <row r="75" spans="1:8" x14ac:dyDescent="0.2">
      <c r="A75" s="45">
        <v>4212</v>
      </c>
      <c r="B75" s="103" t="s">
        <v>155</v>
      </c>
      <c r="C75" s="102">
        <v>0</v>
      </c>
      <c r="D75" s="100">
        <f t="shared" si="1"/>
        <v>0</v>
      </c>
      <c r="E75" s="102"/>
      <c r="F75" s="102"/>
      <c r="G75" s="101"/>
      <c r="H75" s="42"/>
    </row>
    <row r="76" spans="1:8" x14ac:dyDescent="0.2">
      <c r="A76" s="39">
        <v>422</v>
      </c>
      <c r="B76" s="99" t="s">
        <v>156</v>
      </c>
      <c r="C76" s="100">
        <f>SUM(C77:C83)</f>
        <v>52115.75</v>
      </c>
      <c r="D76" s="100">
        <f t="shared" si="1"/>
        <v>6916.9487026345478</v>
      </c>
      <c r="E76" s="100"/>
      <c r="F76" s="100">
        <v>14623.2</v>
      </c>
      <c r="G76" s="42">
        <f t="shared" ref="G76:G77" si="4">F76/D76*100</f>
        <v>211.41113847541294</v>
      </c>
      <c r="H76" s="42"/>
    </row>
    <row r="77" spans="1:8" x14ac:dyDescent="0.2">
      <c r="A77" s="45" t="s">
        <v>157</v>
      </c>
      <c r="B77" s="103" t="s">
        <v>158</v>
      </c>
      <c r="C77" s="102">
        <v>49343.75</v>
      </c>
      <c r="D77" s="100">
        <f t="shared" si="1"/>
        <v>6549.0410777092038</v>
      </c>
      <c r="E77" s="102"/>
      <c r="F77" s="102">
        <v>520</v>
      </c>
      <c r="G77" s="42">
        <f t="shared" si="4"/>
        <v>7.9400937302089938</v>
      </c>
      <c r="H77" s="48"/>
    </row>
    <row r="78" spans="1:8" x14ac:dyDescent="0.2">
      <c r="A78" s="45">
        <v>4222</v>
      </c>
      <c r="B78" s="103" t="s">
        <v>159</v>
      </c>
      <c r="C78" s="102">
        <v>0</v>
      </c>
      <c r="D78" s="100">
        <f t="shared" ref="D78:D88" si="5">C78/7.5345</f>
        <v>0</v>
      </c>
      <c r="E78" s="102"/>
      <c r="F78" s="102"/>
      <c r="G78" s="101"/>
      <c r="H78" s="48"/>
    </row>
    <row r="79" spans="1:8" x14ac:dyDescent="0.2">
      <c r="A79" s="45">
        <v>4223</v>
      </c>
      <c r="B79" s="103" t="s">
        <v>160</v>
      </c>
      <c r="C79" s="102">
        <v>0</v>
      </c>
      <c r="D79" s="100">
        <f t="shared" si="5"/>
        <v>0</v>
      </c>
      <c r="E79" s="102"/>
      <c r="F79" s="102"/>
      <c r="G79" s="101"/>
      <c r="H79" s="48"/>
    </row>
    <row r="80" spans="1:8" x14ac:dyDescent="0.2">
      <c r="A80" s="45">
        <v>4224</v>
      </c>
      <c r="B80" s="103" t="s">
        <v>161</v>
      </c>
      <c r="C80" s="102">
        <v>0</v>
      </c>
      <c r="D80" s="100">
        <f t="shared" si="5"/>
        <v>0</v>
      </c>
      <c r="E80" s="102"/>
      <c r="F80" s="102"/>
      <c r="G80" s="101"/>
      <c r="H80" s="48"/>
    </row>
    <row r="81" spans="1:8" x14ac:dyDescent="0.2">
      <c r="A81" s="45">
        <v>4225</v>
      </c>
      <c r="B81" s="103" t="s">
        <v>162</v>
      </c>
      <c r="C81" s="102">
        <v>0</v>
      </c>
      <c r="D81" s="100">
        <f t="shared" si="5"/>
        <v>0</v>
      </c>
      <c r="E81" s="102"/>
      <c r="F81" s="102"/>
      <c r="G81" s="101"/>
      <c r="H81" s="48"/>
    </row>
    <row r="82" spans="1:8" x14ac:dyDescent="0.2">
      <c r="A82" s="45">
        <v>4226</v>
      </c>
      <c r="B82" s="103" t="s">
        <v>163</v>
      </c>
      <c r="C82" s="102">
        <v>0</v>
      </c>
      <c r="D82" s="100">
        <f t="shared" si="5"/>
        <v>0</v>
      </c>
      <c r="E82" s="102"/>
      <c r="F82" s="102"/>
      <c r="G82" s="101"/>
      <c r="H82" s="48"/>
    </row>
    <row r="83" spans="1:8" ht="25.5" x14ac:dyDescent="0.2">
      <c r="A83" s="45">
        <v>4227</v>
      </c>
      <c r="B83" s="103" t="s">
        <v>164</v>
      </c>
      <c r="C83" s="102">
        <v>2772</v>
      </c>
      <c r="D83" s="100">
        <f t="shared" si="5"/>
        <v>367.90762492534338</v>
      </c>
      <c r="E83" s="102"/>
      <c r="F83" s="102">
        <v>14103.2</v>
      </c>
      <c r="G83" s="42">
        <f t="shared" ref="G83" si="6">F83/D83*100</f>
        <v>3833.3535497835505</v>
      </c>
      <c r="H83" s="48"/>
    </row>
    <row r="84" spans="1:8" ht="25.5" x14ac:dyDescent="0.2">
      <c r="A84" s="39">
        <v>424</v>
      </c>
      <c r="B84" s="99" t="s">
        <v>165</v>
      </c>
      <c r="C84" s="100">
        <f>C85</f>
        <v>0</v>
      </c>
      <c r="D84" s="100">
        <f t="shared" si="5"/>
        <v>0</v>
      </c>
      <c r="E84" s="100"/>
      <c r="F84" s="100">
        <v>67.45</v>
      </c>
      <c r="G84" s="42"/>
      <c r="H84" s="42"/>
    </row>
    <row r="85" spans="1:8" x14ac:dyDescent="0.2">
      <c r="A85" s="45">
        <v>4241</v>
      </c>
      <c r="B85" s="103" t="s">
        <v>166</v>
      </c>
      <c r="C85" s="102">
        <v>0</v>
      </c>
      <c r="D85" s="100">
        <f t="shared" si="5"/>
        <v>0</v>
      </c>
      <c r="E85" s="102"/>
      <c r="F85" s="102">
        <v>67.45</v>
      </c>
      <c r="G85" s="42"/>
      <c r="H85" s="42"/>
    </row>
    <row r="86" spans="1:8" s="44" customFormat="1" ht="25.5" x14ac:dyDescent="0.2">
      <c r="A86" s="68">
        <v>5</v>
      </c>
      <c r="B86" s="58" t="s">
        <v>167</v>
      </c>
      <c r="C86" s="97">
        <f t="shared" ref="C86:C87" si="7">C87</f>
        <v>0</v>
      </c>
      <c r="D86" s="97">
        <f>C86/7.5345</f>
        <v>0</v>
      </c>
      <c r="E86" s="97"/>
      <c r="F86" s="97"/>
      <c r="G86" s="98">
        <v>0</v>
      </c>
      <c r="H86" s="38">
        <v>0</v>
      </c>
    </row>
    <row r="87" spans="1:8" s="44" customFormat="1" ht="25.5" x14ac:dyDescent="0.2">
      <c r="A87" s="69">
        <v>54</v>
      </c>
      <c r="B87" s="61" t="s">
        <v>168</v>
      </c>
      <c r="C87" s="100">
        <f t="shared" si="7"/>
        <v>0</v>
      </c>
      <c r="D87" s="100">
        <f t="shared" si="5"/>
        <v>0</v>
      </c>
      <c r="E87" s="100"/>
      <c r="F87" s="100"/>
      <c r="G87" s="101">
        <v>0</v>
      </c>
      <c r="H87" s="42">
        <v>0</v>
      </c>
    </row>
    <row r="88" spans="1:8" ht="25.5" x14ac:dyDescent="0.2">
      <c r="A88" s="70">
        <v>544</v>
      </c>
      <c r="B88" s="64" t="s">
        <v>169</v>
      </c>
      <c r="C88" s="102"/>
      <c r="D88" s="100">
        <f t="shared" si="5"/>
        <v>0</v>
      </c>
      <c r="E88" s="102"/>
      <c r="F88" s="102"/>
      <c r="G88" s="101">
        <v>0</v>
      </c>
      <c r="H88" s="42">
        <v>0</v>
      </c>
    </row>
    <row r="89" spans="1:8" ht="19.5" customHeight="1" x14ac:dyDescent="0.2">
      <c r="A89" s="104" t="s">
        <v>11</v>
      </c>
      <c r="B89" s="105"/>
      <c r="C89" s="97">
        <f>SUM(C68,C9,C86)</f>
        <v>3458283.96</v>
      </c>
      <c r="D89" s="97">
        <f>C89/7.5345</f>
        <v>458993.15946645429</v>
      </c>
      <c r="E89" s="97">
        <f>E9+E68</f>
        <v>964360.14</v>
      </c>
      <c r="F89" s="97">
        <v>532777.93000000005</v>
      </c>
      <c r="G89" s="98">
        <f>F89/D89*100</f>
        <v>116.07535297896708</v>
      </c>
      <c r="H89" s="38">
        <f>F89/E89*100</f>
        <v>55.246780523301183</v>
      </c>
    </row>
    <row r="90" spans="1:8" x14ac:dyDescent="0.2">
      <c r="A90" s="106"/>
      <c r="B90" s="107"/>
      <c r="C90" s="108"/>
      <c r="D90" s="108"/>
      <c r="E90" s="108"/>
      <c r="F90" s="108"/>
      <c r="G90" s="109"/>
      <c r="H90" s="110"/>
    </row>
    <row r="91" spans="1:8" ht="19.5" customHeight="1" x14ac:dyDescent="0.2">
      <c r="A91" s="276" t="s">
        <v>170</v>
      </c>
      <c r="B91" s="276"/>
      <c r="C91" s="276"/>
      <c r="D91" s="276"/>
      <c r="E91" s="276"/>
      <c r="F91" s="276"/>
      <c r="G91" s="276"/>
      <c r="H91" s="276"/>
    </row>
    <row r="92" spans="1:8" s="31" customFormat="1" ht="39" customHeight="1" x14ac:dyDescent="0.2">
      <c r="A92" s="79" t="s">
        <v>76</v>
      </c>
      <c r="B92" s="28" t="s">
        <v>77</v>
      </c>
      <c r="C92" s="29" t="s">
        <v>343</v>
      </c>
      <c r="D92" s="226" t="s">
        <v>429</v>
      </c>
      <c r="E92" s="29" t="s">
        <v>427</v>
      </c>
      <c r="F92" s="29" t="s">
        <v>426</v>
      </c>
      <c r="G92" s="30" t="s">
        <v>0</v>
      </c>
      <c r="H92" s="33" t="s">
        <v>0</v>
      </c>
    </row>
    <row r="93" spans="1:8" s="95" customFormat="1" ht="13.5" customHeight="1" x14ac:dyDescent="0.2">
      <c r="A93" s="281">
        <v>1</v>
      </c>
      <c r="B93" s="281"/>
      <c r="C93" s="94">
        <v>5</v>
      </c>
      <c r="D93" s="222"/>
      <c r="E93" s="222"/>
      <c r="F93" s="222"/>
      <c r="G93" s="94" t="s">
        <v>4</v>
      </c>
      <c r="H93" s="32" t="s">
        <v>5</v>
      </c>
    </row>
    <row r="94" spans="1:8" ht="19.5" customHeight="1" x14ac:dyDescent="0.2">
      <c r="A94" s="81">
        <v>1</v>
      </c>
      <c r="B94" s="81" t="s">
        <v>78</v>
      </c>
      <c r="C94" s="82">
        <v>736001.35</v>
      </c>
      <c r="D94" s="82">
        <v>97684.17</v>
      </c>
      <c r="E94" s="82">
        <v>129204.94</v>
      </c>
      <c r="F94" s="82">
        <v>97815.22</v>
      </c>
      <c r="G94" s="42">
        <f t="shared" ref="G94:G100" si="8">F94/D94*100</f>
        <v>100.13415684445084</v>
      </c>
      <c r="H94" s="43">
        <f t="shared" ref="H94:H100" si="9">F94/E94*100</f>
        <v>75.705479991709296</v>
      </c>
    </row>
    <row r="95" spans="1:8" ht="19.5" customHeight="1" x14ac:dyDescent="0.2">
      <c r="A95" s="81">
        <v>3</v>
      </c>
      <c r="B95" s="81" t="s">
        <v>79</v>
      </c>
      <c r="C95" s="82">
        <v>0</v>
      </c>
      <c r="D95" s="82">
        <v>0</v>
      </c>
      <c r="E95" s="82">
        <v>2495.19</v>
      </c>
      <c r="F95" s="82">
        <v>0</v>
      </c>
      <c r="G95" s="42">
        <v>0</v>
      </c>
      <c r="H95" s="43">
        <f t="shared" si="9"/>
        <v>0</v>
      </c>
    </row>
    <row r="96" spans="1:8" ht="19.5" customHeight="1" x14ac:dyDescent="0.2">
      <c r="A96" s="81">
        <v>4</v>
      </c>
      <c r="B96" s="81" t="s">
        <v>80</v>
      </c>
      <c r="C96" s="82">
        <v>55233.43</v>
      </c>
      <c r="D96" s="82">
        <v>7330.74</v>
      </c>
      <c r="E96" s="82">
        <v>32318</v>
      </c>
      <c r="F96" s="82">
        <v>3969.65</v>
      </c>
      <c r="G96" s="42">
        <f t="shared" si="8"/>
        <v>54.150740580077873</v>
      </c>
      <c r="H96" s="43">
        <f t="shared" si="9"/>
        <v>12.283093013181508</v>
      </c>
    </row>
    <row r="97" spans="1:8" ht="19.5" customHeight="1" x14ac:dyDescent="0.2">
      <c r="A97" s="81">
        <v>5</v>
      </c>
      <c r="B97" s="81" t="s">
        <v>171</v>
      </c>
      <c r="C97" s="82">
        <v>2645481.91</v>
      </c>
      <c r="D97" s="82">
        <v>351115.79</v>
      </c>
      <c r="E97" s="82">
        <v>794794.19</v>
      </c>
      <c r="F97" s="82">
        <v>430443.21</v>
      </c>
      <c r="G97" s="42">
        <f t="shared" si="8"/>
        <v>122.5929514591184</v>
      </c>
      <c r="H97" s="43">
        <f t="shared" si="9"/>
        <v>54.157820403795355</v>
      </c>
    </row>
    <row r="98" spans="1:8" ht="19.5" customHeight="1" x14ac:dyDescent="0.2">
      <c r="A98" s="81">
        <v>6</v>
      </c>
      <c r="B98" s="81" t="s">
        <v>83</v>
      </c>
      <c r="C98" s="82">
        <v>21567.27</v>
      </c>
      <c r="D98" s="82">
        <v>2862.47</v>
      </c>
      <c r="E98" s="82">
        <v>5441.64</v>
      </c>
      <c r="F98" s="82">
        <v>482.4</v>
      </c>
      <c r="G98" s="42">
        <f t="shared" si="8"/>
        <v>16.852578367633548</v>
      </c>
      <c r="H98" s="43">
        <f t="shared" si="9"/>
        <v>8.8649745297373563</v>
      </c>
    </row>
    <row r="99" spans="1:8" ht="19.5" customHeight="1" x14ac:dyDescent="0.2">
      <c r="A99" s="81">
        <v>7</v>
      </c>
      <c r="B99" s="81" t="s">
        <v>60</v>
      </c>
      <c r="C99" s="82">
        <v>0</v>
      </c>
      <c r="D99" s="82">
        <v>0</v>
      </c>
      <c r="E99" s="82">
        <v>106.18</v>
      </c>
      <c r="F99" s="82">
        <v>67.45</v>
      </c>
      <c r="G99" s="42">
        <v>0</v>
      </c>
      <c r="H99" s="43">
        <f t="shared" si="9"/>
        <v>63.524204181578448</v>
      </c>
    </row>
    <row r="100" spans="1:8" ht="19.5" customHeight="1" x14ac:dyDescent="0.2">
      <c r="A100" s="81"/>
      <c r="B100" s="83" t="s">
        <v>86</v>
      </c>
      <c r="C100" s="84">
        <f>SUM(C94:C99)</f>
        <v>3458283.9600000004</v>
      </c>
      <c r="D100" s="84">
        <f>SUM(D94:D99)</f>
        <v>458993.16999999993</v>
      </c>
      <c r="E100" s="84">
        <f>SUM(E94:E99)</f>
        <v>964360.14</v>
      </c>
      <c r="F100" s="84">
        <f>SUM(F94:F99)</f>
        <v>532777.93000000005</v>
      </c>
      <c r="G100" s="42">
        <f t="shared" si="8"/>
        <v>116.07535031512563</v>
      </c>
      <c r="H100" s="43">
        <f t="shared" si="9"/>
        <v>55.246780523301183</v>
      </c>
    </row>
    <row r="102" spans="1:8" x14ac:dyDescent="0.2">
      <c r="A102" s="16"/>
      <c r="B102" s="16"/>
      <c r="C102" s="154"/>
      <c r="D102" s="221"/>
      <c r="E102" s="221"/>
      <c r="F102" s="221" t="s">
        <v>457</v>
      </c>
      <c r="G102" s="154"/>
      <c r="H102" s="155"/>
    </row>
    <row r="103" spans="1:8" x14ac:dyDescent="0.2">
      <c r="A103" s="16"/>
      <c r="B103" s="16"/>
      <c r="C103" s="272" t="s">
        <v>458</v>
      </c>
      <c r="D103" s="272"/>
      <c r="E103" s="272"/>
      <c r="F103" s="272"/>
      <c r="G103" s="272"/>
      <c r="H103" s="272"/>
    </row>
    <row r="104" spans="1:8" x14ac:dyDescent="0.2">
      <c r="A104" s="16" t="s">
        <v>475</v>
      </c>
      <c r="B104" s="16"/>
      <c r="C104" s="16"/>
      <c r="D104" s="16"/>
      <c r="E104" s="16"/>
      <c r="F104" s="16"/>
      <c r="G104" s="16"/>
    </row>
  </sheetData>
  <mergeCells count="9">
    <mergeCell ref="A1:B1"/>
    <mergeCell ref="A2:B2"/>
    <mergeCell ref="A3:B3"/>
    <mergeCell ref="A4:B4"/>
    <mergeCell ref="C103:H103"/>
    <mergeCell ref="A6:H6"/>
    <mergeCell ref="A8:B8"/>
    <mergeCell ref="A91:H91"/>
    <mergeCell ref="A93:B9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2"/>
  <sheetViews>
    <sheetView topLeftCell="A454" workbookViewId="0">
      <selection activeCell="B465" sqref="B465"/>
    </sheetView>
  </sheetViews>
  <sheetFormatPr defaultRowHeight="15" x14ac:dyDescent="0.25"/>
  <cols>
    <col min="3" max="3" width="32" customWidth="1"/>
    <col min="4" max="4" width="8.7109375" customWidth="1"/>
    <col min="5" max="5" width="15.42578125" customWidth="1"/>
    <col min="6" max="6" width="14.28515625" customWidth="1"/>
    <col min="7" max="7" width="14.85546875" customWidth="1"/>
    <col min="8" max="8" width="14.42578125" customWidth="1"/>
    <col min="9" max="9" width="12.5703125" customWidth="1"/>
  </cols>
  <sheetData>
    <row r="1" spans="1:9" x14ac:dyDescent="0.25">
      <c r="A1" s="259" t="s">
        <v>336</v>
      </c>
      <c r="B1" s="260"/>
      <c r="C1" s="260"/>
      <c r="D1" s="114"/>
      <c r="E1" s="115"/>
      <c r="F1" s="115"/>
      <c r="G1" s="115"/>
      <c r="H1" s="115"/>
      <c r="I1" s="116"/>
    </row>
    <row r="2" spans="1:9" x14ac:dyDescent="0.25">
      <c r="A2" s="259" t="s">
        <v>337</v>
      </c>
      <c r="B2" s="259"/>
      <c r="C2" s="259"/>
      <c r="D2" s="114"/>
      <c r="E2" s="115"/>
      <c r="F2" s="115"/>
      <c r="G2" s="115"/>
      <c r="H2" s="115"/>
      <c r="I2" s="116"/>
    </row>
    <row r="3" spans="1:9" x14ac:dyDescent="0.25">
      <c r="A3" s="285" t="s">
        <v>463</v>
      </c>
      <c r="B3" s="285"/>
      <c r="C3" s="285"/>
      <c r="D3" s="114"/>
      <c r="E3" s="115"/>
      <c r="F3" s="115"/>
      <c r="G3" s="115"/>
      <c r="H3" s="115"/>
      <c r="I3" s="116"/>
    </row>
    <row r="4" spans="1:9" x14ac:dyDescent="0.25">
      <c r="A4" s="286" t="s">
        <v>464</v>
      </c>
      <c r="B4" s="286"/>
      <c r="C4" s="286"/>
      <c r="D4" s="114"/>
      <c r="E4" s="115"/>
      <c r="F4" s="115"/>
      <c r="G4" s="115"/>
      <c r="H4" s="115"/>
      <c r="I4" s="116"/>
    </row>
    <row r="5" spans="1:9" ht="33" customHeight="1" x14ac:dyDescent="0.25">
      <c r="A5" s="287" t="s">
        <v>363</v>
      </c>
      <c r="B5" s="287"/>
      <c r="C5" s="287"/>
      <c r="D5" s="287"/>
      <c r="E5" s="287"/>
      <c r="F5" s="287"/>
      <c r="G5" s="287"/>
      <c r="H5" s="287"/>
      <c r="I5" s="287"/>
    </row>
    <row r="6" spans="1:9" x14ac:dyDescent="0.25">
      <c r="A6" s="113"/>
      <c r="B6" s="113"/>
      <c r="C6" s="288" t="s">
        <v>340</v>
      </c>
      <c r="D6" s="288"/>
      <c r="E6" s="288"/>
      <c r="F6" s="192"/>
      <c r="G6" s="192"/>
      <c r="H6" s="192"/>
      <c r="I6" s="116"/>
    </row>
    <row r="7" spans="1:9" ht="38.25" x14ac:dyDescent="0.25">
      <c r="A7" s="160" t="s">
        <v>172</v>
      </c>
      <c r="B7" s="117" t="s">
        <v>173</v>
      </c>
      <c r="C7" s="117" t="s">
        <v>3</v>
      </c>
      <c r="D7" s="118" t="s">
        <v>174</v>
      </c>
      <c r="E7" s="119" t="s">
        <v>456</v>
      </c>
      <c r="F7" s="119" t="s">
        <v>455</v>
      </c>
      <c r="G7" s="119" t="s">
        <v>366</v>
      </c>
      <c r="H7" s="119" t="s">
        <v>367</v>
      </c>
      <c r="I7" s="120" t="s">
        <v>175</v>
      </c>
    </row>
    <row r="8" spans="1:9" x14ac:dyDescent="0.25">
      <c r="A8" s="117"/>
      <c r="B8" s="117"/>
      <c r="C8" s="117"/>
      <c r="D8" s="118"/>
      <c r="E8" s="121"/>
      <c r="F8" s="121"/>
      <c r="G8" s="121"/>
      <c r="H8" s="121"/>
      <c r="I8" s="120"/>
    </row>
    <row r="9" spans="1:9" x14ac:dyDescent="0.25">
      <c r="A9" s="117"/>
      <c r="B9" s="117"/>
      <c r="C9" s="122">
        <v>1</v>
      </c>
      <c r="D9" s="118">
        <v>2</v>
      </c>
      <c r="E9" s="123" t="s">
        <v>368</v>
      </c>
      <c r="F9" s="123" t="s">
        <v>369</v>
      </c>
      <c r="G9" s="123" t="s">
        <v>370</v>
      </c>
      <c r="H9" s="123" t="s">
        <v>371</v>
      </c>
      <c r="I9" s="120" t="s">
        <v>32</v>
      </c>
    </row>
    <row r="10" spans="1:9" x14ac:dyDescent="0.25">
      <c r="A10" s="124">
        <v>902</v>
      </c>
      <c r="B10" s="124" t="s">
        <v>176</v>
      </c>
      <c r="C10" s="124"/>
      <c r="D10" s="125"/>
      <c r="E10" s="126">
        <v>3458283.96</v>
      </c>
      <c r="F10" s="126">
        <v>458993.16</v>
      </c>
      <c r="G10" s="126">
        <f>G12+G97+G107+G254+G297+G306+G313+G359+G378</f>
        <v>964360.14</v>
      </c>
      <c r="H10" s="126">
        <v>532777.93000000005</v>
      </c>
      <c r="I10" s="127">
        <f>SUM(H10/G10*100)</f>
        <v>55.246780523301183</v>
      </c>
    </row>
    <row r="11" spans="1:9" x14ac:dyDescent="0.25">
      <c r="A11" s="128">
        <v>10637</v>
      </c>
      <c r="B11" s="128" t="s">
        <v>177</v>
      </c>
      <c r="C11" s="128"/>
      <c r="D11" s="129"/>
      <c r="E11" s="130">
        <v>3458283.96</v>
      </c>
      <c r="F11" s="130">
        <f t="shared" ref="F11:F74" si="0">E11/7.5345</f>
        <v>458993.15946645429</v>
      </c>
      <c r="G11" s="130">
        <f>G16+G37+G43+G48+G54+G71+G82+G90+G102+G125+G132+G153+G166+G176+G202+G212+G218+G231+G245++G251+G259+G264+G270+G293+G322+G353+G383+G393+G206+G358</f>
        <v>964360.1399999999</v>
      </c>
      <c r="H11" s="130">
        <f>H12+H97+H107+H254+H297+H313+H378</f>
        <v>532777.93000000005</v>
      </c>
      <c r="I11" s="38">
        <f>SUM(H11/G11*100)</f>
        <v>55.246780523301183</v>
      </c>
    </row>
    <row r="12" spans="1:9" x14ac:dyDescent="0.25">
      <c r="A12" s="131">
        <v>2101</v>
      </c>
      <c r="B12" s="131" t="s">
        <v>178</v>
      </c>
      <c r="C12" s="131"/>
      <c r="D12" s="132"/>
      <c r="E12" s="133">
        <f>E14+E41+E52+E69</f>
        <v>2763615.99</v>
      </c>
      <c r="F12" s="133">
        <f t="shared" si="0"/>
        <v>366794.87557236711</v>
      </c>
      <c r="G12" s="133">
        <f>G16+G37+G43+G48+G54+G71+G82+G90+G94</f>
        <v>778810.71</v>
      </c>
      <c r="H12" s="133">
        <f>H14+H41+H52+H69</f>
        <v>432694.20999999996</v>
      </c>
      <c r="I12" s="134">
        <f>SUM(H12/G12*100)</f>
        <v>55.558328159097861</v>
      </c>
    </row>
    <row r="13" spans="1:9" x14ac:dyDescent="0.25">
      <c r="A13" s="117"/>
      <c r="B13" s="117" t="s">
        <v>179</v>
      </c>
      <c r="C13" s="117"/>
      <c r="D13" s="118"/>
      <c r="E13" s="121"/>
      <c r="F13" s="148">
        <f t="shared" si="0"/>
        <v>0</v>
      </c>
      <c r="G13" s="121"/>
      <c r="H13" s="121"/>
      <c r="I13" s="120"/>
    </row>
    <row r="14" spans="1:9" x14ac:dyDescent="0.25">
      <c r="A14" s="135" t="s">
        <v>180</v>
      </c>
      <c r="B14" s="135" t="s">
        <v>181</v>
      </c>
      <c r="C14" s="135"/>
      <c r="D14" s="136"/>
      <c r="E14" s="137">
        <f>E15</f>
        <v>81180.000000000015</v>
      </c>
      <c r="F14" s="193">
        <f t="shared" si="0"/>
        <v>10774.437587099344</v>
      </c>
      <c r="G14" s="137">
        <f>G15</f>
        <v>21549</v>
      </c>
      <c r="H14" s="137">
        <f>H15</f>
        <v>12682.14</v>
      </c>
      <c r="I14" s="138">
        <f>SUM(H14/G14*100)</f>
        <v>58.852568564666576</v>
      </c>
    </row>
    <row r="15" spans="1:9" x14ac:dyDescent="0.25">
      <c r="A15" s="178"/>
      <c r="B15" s="178">
        <v>3</v>
      </c>
      <c r="C15" s="179" t="s">
        <v>182</v>
      </c>
      <c r="D15" s="147"/>
      <c r="E15" s="148">
        <f>E16+E37</f>
        <v>81180.000000000015</v>
      </c>
      <c r="F15" s="148">
        <f t="shared" si="0"/>
        <v>10774.437587099344</v>
      </c>
      <c r="G15" s="148">
        <f>G16+G37</f>
        <v>21549</v>
      </c>
      <c r="H15" s="148">
        <f>H16+H37</f>
        <v>12682.14</v>
      </c>
      <c r="I15" s="43">
        <f>SUM(H15/G15*100)</f>
        <v>58.852568564666576</v>
      </c>
    </row>
    <row r="16" spans="1:9" x14ac:dyDescent="0.25">
      <c r="A16" s="169"/>
      <c r="B16" s="169">
        <v>32</v>
      </c>
      <c r="C16" s="170" t="s">
        <v>183</v>
      </c>
      <c r="D16" s="171"/>
      <c r="E16" s="172">
        <f>E17+E21+E26+E33</f>
        <v>78985.510000000009</v>
      </c>
      <c r="F16" s="172">
        <f t="shared" si="0"/>
        <v>10483.178711261531</v>
      </c>
      <c r="G16" s="172">
        <v>21018.11</v>
      </c>
      <c r="H16" s="172">
        <f>H17+H21+H26+H33</f>
        <v>12432.4</v>
      </c>
      <c r="I16" s="173">
        <f>SUM(H16/G16*100)</f>
        <v>59.150894157467057</v>
      </c>
    </row>
    <row r="17" spans="1:9" x14ac:dyDescent="0.25">
      <c r="A17" s="161"/>
      <c r="B17" s="161">
        <v>321</v>
      </c>
      <c r="C17" s="162" t="s">
        <v>184</v>
      </c>
      <c r="D17" s="163"/>
      <c r="E17" s="164">
        <f>E18+E19+E20</f>
        <v>7975.04</v>
      </c>
      <c r="F17" s="194">
        <f t="shared" si="0"/>
        <v>1058.4697060189792</v>
      </c>
      <c r="G17" s="164"/>
      <c r="H17" s="164">
        <f>H18+H19+H20</f>
        <v>1495.35</v>
      </c>
      <c r="I17" s="165"/>
    </row>
    <row r="18" spans="1:9" x14ac:dyDescent="0.25">
      <c r="A18" s="117">
        <v>213334</v>
      </c>
      <c r="B18" s="117">
        <v>3211</v>
      </c>
      <c r="C18" s="150" t="s">
        <v>185</v>
      </c>
      <c r="D18" s="118">
        <v>48005</v>
      </c>
      <c r="E18" s="121">
        <v>4115.28</v>
      </c>
      <c r="F18" s="148">
        <f t="shared" si="0"/>
        <v>546.19151901254224</v>
      </c>
      <c r="G18" s="121"/>
      <c r="H18" s="121">
        <v>1093.71</v>
      </c>
      <c r="I18" s="42"/>
    </row>
    <row r="19" spans="1:9" x14ac:dyDescent="0.25">
      <c r="A19" s="117">
        <v>213335</v>
      </c>
      <c r="B19" s="117">
        <v>3213</v>
      </c>
      <c r="C19" s="150" t="s">
        <v>186</v>
      </c>
      <c r="D19" s="118">
        <v>48005</v>
      </c>
      <c r="E19" s="121">
        <v>2075</v>
      </c>
      <c r="F19" s="148">
        <f t="shared" si="0"/>
        <v>275.39982746034906</v>
      </c>
      <c r="G19" s="121"/>
      <c r="H19" s="121">
        <v>255</v>
      </c>
      <c r="I19" s="42"/>
    </row>
    <row r="20" spans="1:9" x14ac:dyDescent="0.25">
      <c r="A20" s="117">
        <v>213336</v>
      </c>
      <c r="B20" s="117">
        <v>3214</v>
      </c>
      <c r="C20" s="150" t="s">
        <v>187</v>
      </c>
      <c r="D20" s="118">
        <v>48005</v>
      </c>
      <c r="E20" s="121">
        <v>1784.76</v>
      </c>
      <c r="F20" s="148">
        <f t="shared" si="0"/>
        <v>236.87835954608798</v>
      </c>
      <c r="G20" s="121"/>
      <c r="H20" s="121">
        <v>146.63999999999999</v>
      </c>
      <c r="I20" s="42"/>
    </row>
    <row r="21" spans="1:9" x14ac:dyDescent="0.25">
      <c r="A21" s="161"/>
      <c r="B21" s="161">
        <v>322</v>
      </c>
      <c r="C21" s="162" t="s">
        <v>188</v>
      </c>
      <c r="D21" s="163"/>
      <c r="E21" s="164">
        <f>E22+E23+E24+E25</f>
        <v>37296.350000000006</v>
      </c>
      <c r="F21" s="194">
        <f t="shared" si="0"/>
        <v>4950.0763156148387</v>
      </c>
      <c r="G21" s="164"/>
      <c r="H21" s="164">
        <f>H22+H23+H24+H25</f>
        <v>5604.79</v>
      </c>
      <c r="I21" s="165"/>
    </row>
    <row r="22" spans="1:9" x14ac:dyDescent="0.25">
      <c r="A22" s="117">
        <v>213337</v>
      </c>
      <c r="B22" s="117">
        <v>3221</v>
      </c>
      <c r="C22" s="150" t="s">
        <v>189</v>
      </c>
      <c r="D22" s="118">
        <v>48005</v>
      </c>
      <c r="E22" s="121">
        <v>26539.9</v>
      </c>
      <c r="F22" s="148">
        <f t="shared" si="0"/>
        <v>3522.450063043334</v>
      </c>
      <c r="G22" s="121"/>
      <c r="H22" s="121">
        <v>4553.53</v>
      </c>
      <c r="I22" s="42"/>
    </row>
    <row r="23" spans="1:9" x14ac:dyDescent="0.25">
      <c r="A23" s="117">
        <v>213338</v>
      </c>
      <c r="B23" s="117">
        <v>3224</v>
      </c>
      <c r="C23" s="150" t="s">
        <v>190</v>
      </c>
      <c r="D23" s="118">
        <v>48005</v>
      </c>
      <c r="E23" s="121">
        <v>6164.22</v>
      </c>
      <c r="F23" s="148">
        <f t="shared" si="0"/>
        <v>818.13259008560624</v>
      </c>
      <c r="G23" s="121"/>
      <c r="H23" s="121">
        <v>701.04</v>
      </c>
      <c r="I23" s="42"/>
    </row>
    <row r="24" spans="1:9" x14ac:dyDescent="0.25">
      <c r="A24" s="117">
        <v>213339</v>
      </c>
      <c r="B24" s="117">
        <v>3225</v>
      </c>
      <c r="C24" s="150" t="s">
        <v>191</v>
      </c>
      <c r="D24" s="118">
        <v>48005</v>
      </c>
      <c r="E24" s="121">
        <v>1620.11</v>
      </c>
      <c r="F24" s="148">
        <f t="shared" si="0"/>
        <v>215.0255491406198</v>
      </c>
      <c r="G24" s="121"/>
      <c r="H24" s="121">
        <v>350.22</v>
      </c>
      <c r="I24" s="42"/>
    </row>
    <row r="25" spans="1:9" x14ac:dyDescent="0.25">
      <c r="A25" s="117">
        <v>213340</v>
      </c>
      <c r="B25" s="117">
        <v>3227</v>
      </c>
      <c r="C25" s="150" t="s">
        <v>192</v>
      </c>
      <c r="D25" s="118">
        <v>48005</v>
      </c>
      <c r="E25" s="121">
        <v>2972.12</v>
      </c>
      <c r="F25" s="148">
        <f t="shared" si="0"/>
        <v>394.46811334527837</v>
      </c>
      <c r="G25" s="121"/>
      <c r="H25" s="121">
        <v>0</v>
      </c>
      <c r="I25" s="42"/>
    </row>
    <row r="26" spans="1:9" x14ac:dyDescent="0.25">
      <c r="A26" s="161"/>
      <c r="B26" s="161">
        <v>323</v>
      </c>
      <c r="C26" s="162" t="s">
        <v>193</v>
      </c>
      <c r="D26" s="163"/>
      <c r="E26" s="164">
        <f>E27+E28+E29+E30+E31+E32</f>
        <v>32380.129999999997</v>
      </c>
      <c r="F26" s="194">
        <f t="shared" si="0"/>
        <v>4297.581790430685</v>
      </c>
      <c r="G26" s="164"/>
      <c r="H26" s="164">
        <f>H27+H28+H29+H30+H31+H32</f>
        <v>4883.8900000000003</v>
      </c>
      <c r="I26" s="165"/>
    </row>
    <row r="27" spans="1:9" x14ac:dyDescent="0.25">
      <c r="A27" s="117">
        <v>213341</v>
      </c>
      <c r="B27" s="117">
        <v>3231</v>
      </c>
      <c r="C27" s="150" t="s">
        <v>194</v>
      </c>
      <c r="D27" s="118">
        <v>48005</v>
      </c>
      <c r="E27" s="121">
        <v>4832.91</v>
      </c>
      <c r="F27" s="148">
        <f t="shared" si="0"/>
        <v>641.4373880151303</v>
      </c>
      <c r="G27" s="121"/>
      <c r="H27" s="121">
        <v>742.04</v>
      </c>
      <c r="I27" s="42"/>
    </row>
    <row r="28" spans="1:9" x14ac:dyDescent="0.25">
      <c r="A28" s="117">
        <v>213342</v>
      </c>
      <c r="B28" s="117">
        <v>3232</v>
      </c>
      <c r="C28" s="150" t="s">
        <v>195</v>
      </c>
      <c r="D28" s="118">
        <v>48005</v>
      </c>
      <c r="E28" s="121">
        <v>0</v>
      </c>
      <c r="F28" s="148">
        <f t="shared" si="0"/>
        <v>0</v>
      </c>
      <c r="G28" s="121"/>
      <c r="H28" s="121">
        <v>142.13999999999999</v>
      </c>
      <c r="I28" s="42"/>
    </row>
    <row r="29" spans="1:9" x14ac:dyDescent="0.25">
      <c r="A29" s="117">
        <v>213343</v>
      </c>
      <c r="B29" s="117">
        <v>3234</v>
      </c>
      <c r="C29" s="150" t="s">
        <v>196</v>
      </c>
      <c r="D29" s="118">
        <v>48005</v>
      </c>
      <c r="E29" s="121">
        <v>13033.73</v>
      </c>
      <c r="F29" s="148">
        <f t="shared" si="0"/>
        <v>1729.873249717964</v>
      </c>
      <c r="G29" s="121"/>
      <c r="H29" s="121">
        <v>1969.13</v>
      </c>
      <c r="I29" s="42"/>
    </row>
    <row r="30" spans="1:9" x14ac:dyDescent="0.25">
      <c r="A30" s="117">
        <v>213344</v>
      </c>
      <c r="B30" s="117">
        <v>3237</v>
      </c>
      <c r="C30" s="150" t="s">
        <v>197</v>
      </c>
      <c r="D30" s="118">
        <v>48005</v>
      </c>
      <c r="E30" s="121">
        <v>468.75</v>
      </c>
      <c r="F30" s="148">
        <f t="shared" si="0"/>
        <v>62.213816444355956</v>
      </c>
      <c r="G30" s="121"/>
      <c r="H30" s="121">
        <v>62.21</v>
      </c>
      <c r="I30" s="42"/>
    </row>
    <row r="31" spans="1:9" x14ac:dyDescent="0.25">
      <c r="A31" s="117">
        <v>213345</v>
      </c>
      <c r="B31" s="117">
        <v>3238</v>
      </c>
      <c r="C31" s="150" t="s">
        <v>198</v>
      </c>
      <c r="D31" s="118">
        <v>48005</v>
      </c>
      <c r="E31" s="121">
        <v>2793.75</v>
      </c>
      <c r="F31" s="148">
        <f t="shared" si="0"/>
        <v>370.79434600836152</v>
      </c>
      <c r="G31" s="121"/>
      <c r="H31" s="121">
        <v>430.17</v>
      </c>
      <c r="I31" s="42"/>
    </row>
    <row r="32" spans="1:9" x14ac:dyDescent="0.25">
      <c r="A32" s="117">
        <v>213346</v>
      </c>
      <c r="B32" s="117">
        <v>3239</v>
      </c>
      <c r="C32" s="150" t="s">
        <v>199</v>
      </c>
      <c r="D32" s="118">
        <v>48005</v>
      </c>
      <c r="E32" s="121">
        <v>11250.99</v>
      </c>
      <c r="F32" s="148">
        <f t="shared" si="0"/>
        <v>1493.2629902448734</v>
      </c>
      <c r="G32" s="121"/>
      <c r="H32" s="121">
        <v>1538.2</v>
      </c>
      <c r="I32" s="42"/>
    </row>
    <row r="33" spans="1:9" x14ac:dyDescent="0.25">
      <c r="A33" s="161"/>
      <c r="B33" s="161">
        <v>329</v>
      </c>
      <c r="C33" s="162" t="s">
        <v>200</v>
      </c>
      <c r="D33" s="163"/>
      <c r="E33" s="164">
        <f>E34+E36</f>
        <v>1333.99</v>
      </c>
      <c r="F33" s="194">
        <f t="shared" si="0"/>
        <v>177.05089919702701</v>
      </c>
      <c r="G33" s="164"/>
      <c r="H33" s="164">
        <f>H34+H35+H36</f>
        <v>448.37</v>
      </c>
      <c r="I33" s="165"/>
    </row>
    <row r="34" spans="1:9" x14ac:dyDescent="0.25">
      <c r="A34" s="117">
        <v>213347</v>
      </c>
      <c r="B34" s="117">
        <v>3294</v>
      </c>
      <c r="C34" s="150" t="s">
        <v>201</v>
      </c>
      <c r="D34" s="118">
        <v>48005</v>
      </c>
      <c r="E34" s="121">
        <v>800</v>
      </c>
      <c r="F34" s="148">
        <f t="shared" si="0"/>
        <v>106.17824673170084</v>
      </c>
      <c r="G34" s="121"/>
      <c r="H34" s="121">
        <v>108.09</v>
      </c>
      <c r="I34" s="42"/>
    </row>
    <row r="35" spans="1:9" x14ac:dyDescent="0.25">
      <c r="A35" s="117" t="s">
        <v>202</v>
      </c>
      <c r="B35" s="117">
        <v>3295</v>
      </c>
      <c r="C35" s="150" t="s">
        <v>203</v>
      </c>
      <c r="D35" s="118">
        <v>48005</v>
      </c>
      <c r="E35" s="121">
        <v>0</v>
      </c>
      <c r="F35" s="148">
        <f t="shared" si="0"/>
        <v>0</v>
      </c>
      <c r="G35" s="121"/>
      <c r="H35" s="121">
        <v>13.27</v>
      </c>
      <c r="I35" s="42"/>
    </row>
    <row r="36" spans="1:9" x14ac:dyDescent="0.25">
      <c r="A36" s="117" t="s">
        <v>204</v>
      </c>
      <c r="B36" s="117">
        <v>3299</v>
      </c>
      <c r="C36" s="150" t="s">
        <v>205</v>
      </c>
      <c r="D36" s="118">
        <v>48005</v>
      </c>
      <c r="E36" s="121">
        <v>533.99</v>
      </c>
      <c r="F36" s="148">
        <f t="shared" si="0"/>
        <v>70.872652465326169</v>
      </c>
      <c r="G36" s="121"/>
      <c r="H36" s="121">
        <v>327.01</v>
      </c>
      <c r="I36" s="42"/>
    </row>
    <row r="37" spans="1:9" x14ac:dyDescent="0.25">
      <c r="A37" s="169"/>
      <c r="B37" s="169">
        <v>34</v>
      </c>
      <c r="C37" s="170" t="s">
        <v>206</v>
      </c>
      <c r="D37" s="171"/>
      <c r="E37" s="172">
        <f>E38</f>
        <v>2194.4899999999998</v>
      </c>
      <c r="F37" s="172">
        <f t="shared" si="0"/>
        <v>291.2588758378127</v>
      </c>
      <c r="G37" s="172">
        <v>530.89</v>
      </c>
      <c r="H37" s="172">
        <f>H38</f>
        <v>249.74</v>
      </c>
      <c r="I37" s="173">
        <f>SUM(H37/G37*100)</f>
        <v>47.041760063289949</v>
      </c>
    </row>
    <row r="38" spans="1:9" x14ac:dyDescent="0.25">
      <c r="A38" s="161"/>
      <c r="B38" s="161">
        <v>343</v>
      </c>
      <c r="C38" s="162" t="s">
        <v>207</v>
      </c>
      <c r="D38" s="163"/>
      <c r="E38" s="164">
        <f>E39</f>
        <v>2194.4899999999998</v>
      </c>
      <c r="F38" s="194">
        <f t="shared" si="0"/>
        <v>291.2588758378127</v>
      </c>
      <c r="G38" s="164"/>
      <c r="H38" s="164">
        <f>H39</f>
        <v>249.74</v>
      </c>
      <c r="I38" s="165"/>
    </row>
    <row r="39" spans="1:9" x14ac:dyDescent="0.25">
      <c r="A39" s="117">
        <v>213348</v>
      </c>
      <c r="B39" s="117">
        <v>3431</v>
      </c>
      <c r="C39" s="150" t="s">
        <v>208</v>
      </c>
      <c r="D39" s="118">
        <v>48005</v>
      </c>
      <c r="E39" s="121">
        <v>2194.4899999999998</v>
      </c>
      <c r="F39" s="148">
        <f t="shared" si="0"/>
        <v>291.2588758378127</v>
      </c>
      <c r="G39" s="121"/>
      <c r="H39" s="121">
        <v>249.74</v>
      </c>
      <c r="I39" s="42"/>
    </row>
    <row r="40" spans="1:9" x14ac:dyDescent="0.25">
      <c r="A40" s="117"/>
      <c r="B40" s="117" t="s">
        <v>179</v>
      </c>
      <c r="C40" s="150"/>
      <c r="D40" s="118"/>
      <c r="E40" s="121"/>
      <c r="F40" s="148">
        <f t="shared" si="0"/>
        <v>0</v>
      </c>
      <c r="G40" s="121"/>
      <c r="H40" s="121"/>
      <c r="I40" s="120"/>
    </row>
    <row r="41" spans="1:9" x14ac:dyDescent="0.25">
      <c r="A41" s="135" t="s">
        <v>209</v>
      </c>
      <c r="B41" s="135" t="s">
        <v>210</v>
      </c>
      <c r="C41" s="151"/>
      <c r="D41" s="136"/>
      <c r="E41" s="137">
        <f>E42</f>
        <v>239009.35</v>
      </c>
      <c r="F41" s="193">
        <f t="shared" si="0"/>
        <v>31721.992169354304</v>
      </c>
      <c r="G41" s="137">
        <f>G42</f>
        <v>59299</v>
      </c>
      <c r="H41" s="137">
        <f>H42</f>
        <v>31545.03</v>
      </c>
      <c r="I41" s="138">
        <f>SUM(H41/G41*100)</f>
        <v>53.196563179817538</v>
      </c>
    </row>
    <row r="42" spans="1:9" x14ac:dyDescent="0.25">
      <c r="A42" s="178"/>
      <c r="B42" s="178">
        <v>3</v>
      </c>
      <c r="C42" s="179" t="s">
        <v>182</v>
      </c>
      <c r="D42" s="147"/>
      <c r="E42" s="148">
        <f>E49+E46</f>
        <v>239009.35</v>
      </c>
      <c r="F42" s="148">
        <f t="shared" si="0"/>
        <v>31721.992169354304</v>
      </c>
      <c r="G42" s="148">
        <f>G43+G48</f>
        <v>59299</v>
      </c>
      <c r="H42" s="148">
        <f>H43+H48</f>
        <v>31545.03</v>
      </c>
      <c r="I42" s="43">
        <f>SUM(H42/G42*100)</f>
        <v>53.196563179817538</v>
      </c>
    </row>
    <row r="43" spans="1:9" x14ac:dyDescent="0.25">
      <c r="A43" s="169"/>
      <c r="B43" s="169">
        <v>32</v>
      </c>
      <c r="C43" s="170" t="s">
        <v>183</v>
      </c>
      <c r="D43" s="171"/>
      <c r="E43" s="172">
        <v>7500</v>
      </c>
      <c r="F43" s="172">
        <f t="shared" si="0"/>
        <v>995.4210631096953</v>
      </c>
      <c r="G43" s="172">
        <v>2548.2800000000002</v>
      </c>
      <c r="H43" s="172">
        <f>H44</f>
        <v>0</v>
      </c>
      <c r="I43" s="173">
        <f>SUM(H43/G43*100)</f>
        <v>0</v>
      </c>
    </row>
    <row r="44" spans="1:9" x14ac:dyDescent="0.25">
      <c r="A44" s="161"/>
      <c r="B44" s="161">
        <v>322</v>
      </c>
      <c r="C44" s="162" t="s">
        <v>188</v>
      </c>
      <c r="D44" s="163"/>
      <c r="E44" s="164"/>
      <c r="F44" s="194">
        <f t="shared" si="0"/>
        <v>0</v>
      </c>
      <c r="G44" s="164"/>
      <c r="H44" s="164">
        <f>H45</f>
        <v>0</v>
      </c>
      <c r="I44" s="165"/>
    </row>
    <row r="45" spans="1:9" x14ac:dyDescent="0.25">
      <c r="A45" s="117"/>
      <c r="B45" s="117">
        <v>3223</v>
      </c>
      <c r="C45" s="150" t="s">
        <v>211</v>
      </c>
      <c r="D45" s="118">
        <v>48005</v>
      </c>
      <c r="E45" s="121"/>
      <c r="F45" s="148">
        <f t="shared" si="0"/>
        <v>0</v>
      </c>
      <c r="G45" s="121"/>
      <c r="H45" s="121">
        <v>0</v>
      </c>
      <c r="I45" s="42"/>
    </row>
    <row r="46" spans="1:9" x14ac:dyDescent="0.25">
      <c r="A46" s="161"/>
      <c r="B46" s="161">
        <v>323</v>
      </c>
      <c r="C46" s="162" t="s">
        <v>193</v>
      </c>
      <c r="D46" s="163"/>
      <c r="E46" s="164">
        <f>E47</f>
        <v>0</v>
      </c>
      <c r="F46" s="194">
        <f t="shared" si="0"/>
        <v>0</v>
      </c>
      <c r="G46" s="164"/>
      <c r="H46" s="164">
        <f>H47</f>
        <v>0</v>
      </c>
      <c r="I46" s="165"/>
    </row>
    <row r="47" spans="1:9" x14ac:dyDescent="0.25">
      <c r="A47" s="117">
        <v>213349</v>
      </c>
      <c r="B47" s="117">
        <v>3236</v>
      </c>
      <c r="C47" s="150" t="s">
        <v>212</v>
      </c>
      <c r="D47" s="118">
        <v>48005</v>
      </c>
      <c r="E47" s="121">
        <v>0</v>
      </c>
      <c r="F47" s="148">
        <f t="shared" si="0"/>
        <v>0</v>
      </c>
      <c r="G47" s="121"/>
      <c r="H47" s="121">
        <v>0</v>
      </c>
      <c r="I47" s="42"/>
    </row>
    <row r="48" spans="1:9" ht="38.25" customHeight="1" x14ac:dyDescent="0.25">
      <c r="A48" s="169"/>
      <c r="B48" s="171">
        <v>37</v>
      </c>
      <c r="C48" s="205" t="s">
        <v>213</v>
      </c>
      <c r="D48" s="186"/>
      <c r="E48" s="172">
        <f>E49</f>
        <v>239009.35</v>
      </c>
      <c r="F48" s="172">
        <f t="shared" si="0"/>
        <v>31721.992169354304</v>
      </c>
      <c r="G48" s="172">
        <v>56750.720000000001</v>
      </c>
      <c r="H48" s="172">
        <f>H49</f>
        <v>31545.03</v>
      </c>
      <c r="I48" s="173">
        <f>SUM(H48/G48*100)</f>
        <v>55.585250724572298</v>
      </c>
    </row>
    <row r="49" spans="1:9" ht="24.75" x14ac:dyDescent="0.25">
      <c r="A49" s="161"/>
      <c r="B49" s="161">
        <v>372</v>
      </c>
      <c r="C49" s="166" t="s">
        <v>214</v>
      </c>
      <c r="D49" s="167"/>
      <c r="E49" s="164">
        <f>E50</f>
        <v>239009.35</v>
      </c>
      <c r="F49" s="194">
        <f t="shared" si="0"/>
        <v>31721.992169354304</v>
      </c>
      <c r="G49" s="164"/>
      <c r="H49" s="164">
        <f>H50</f>
        <v>31545.03</v>
      </c>
      <c r="I49" s="165"/>
    </row>
    <row r="50" spans="1:9" x14ac:dyDescent="0.25">
      <c r="A50" s="117">
        <v>213350</v>
      </c>
      <c r="B50" s="117">
        <v>3722</v>
      </c>
      <c r="C50" s="150" t="s">
        <v>215</v>
      </c>
      <c r="D50" s="118">
        <v>48005</v>
      </c>
      <c r="E50" s="121">
        <v>239009.35</v>
      </c>
      <c r="F50" s="148">
        <f t="shared" si="0"/>
        <v>31721.992169354304</v>
      </c>
      <c r="G50" s="121"/>
      <c r="H50" s="121">
        <v>31545.03</v>
      </c>
      <c r="I50" s="42"/>
    </row>
    <row r="51" spans="1:9" x14ac:dyDescent="0.25">
      <c r="A51" s="117"/>
      <c r="B51" s="117" t="s">
        <v>179</v>
      </c>
      <c r="C51" s="150"/>
      <c r="D51" s="118"/>
      <c r="E51" s="121"/>
      <c r="F51" s="148">
        <f t="shared" si="0"/>
        <v>0</v>
      </c>
      <c r="G51" s="121"/>
      <c r="H51" s="121"/>
      <c r="I51" s="120"/>
    </row>
    <row r="52" spans="1:9" x14ac:dyDescent="0.25">
      <c r="A52" s="135" t="s">
        <v>216</v>
      </c>
      <c r="B52" s="135" t="s">
        <v>217</v>
      </c>
      <c r="C52" s="151"/>
      <c r="D52" s="136"/>
      <c r="E52" s="137">
        <f>E53</f>
        <v>11407.21</v>
      </c>
      <c r="F52" s="193">
        <f t="shared" si="0"/>
        <v>1513.9969473754063</v>
      </c>
      <c r="G52" s="137">
        <f>G53</f>
        <v>3888.78</v>
      </c>
      <c r="H52" s="137">
        <f>H53</f>
        <v>482.40000000000003</v>
      </c>
      <c r="I52" s="138">
        <f>SUM(H52/G52*100)</f>
        <v>12.404918766296886</v>
      </c>
    </row>
    <row r="53" spans="1:9" x14ac:dyDescent="0.25">
      <c r="A53" s="178"/>
      <c r="B53" s="178">
        <v>3</v>
      </c>
      <c r="C53" s="179" t="s">
        <v>182</v>
      </c>
      <c r="D53" s="147"/>
      <c r="E53" s="148">
        <f>E54</f>
        <v>11407.21</v>
      </c>
      <c r="F53" s="148">
        <f t="shared" si="0"/>
        <v>1513.9969473754063</v>
      </c>
      <c r="G53" s="148">
        <f>G54</f>
        <v>3888.78</v>
      </c>
      <c r="H53" s="148">
        <f>H54</f>
        <v>482.40000000000003</v>
      </c>
      <c r="I53" s="43">
        <f>SUM(H53/G53*100)</f>
        <v>12.404918766296886</v>
      </c>
    </row>
    <row r="54" spans="1:9" x14ac:dyDescent="0.25">
      <c r="A54" s="169"/>
      <c r="B54" s="169">
        <v>32</v>
      </c>
      <c r="C54" s="170" t="s">
        <v>183</v>
      </c>
      <c r="D54" s="171"/>
      <c r="E54" s="172">
        <f>E55+E58</f>
        <v>11407.21</v>
      </c>
      <c r="F54" s="172">
        <f t="shared" si="0"/>
        <v>1513.9969473754063</v>
      </c>
      <c r="G54" s="172">
        <v>3888.78</v>
      </c>
      <c r="H54" s="172">
        <f>H55+H58</f>
        <v>482.40000000000003</v>
      </c>
      <c r="I54" s="173">
        <f>SUM(H54/G54*100)</f>
        <v>12.404918766296886</v>
      </c>
    </row>
    <row r="55" spans="1:9" x14ac:dyDescent="0.25">
      <c r="A55" s="181"/>
      <c r="B55" s="181">
        <v>321</v>
      </c>
      <c r="C55" s="182" t="s">
        <v>184</v>
      </c>
      <c r="D55" s="183"/>
      <c r="E55" s="184">
        <f>E56</f>
        <v>3800</v>
      </c>
      <c r="F55" s="194">
        <f t="shared" si="0"/>
        <v>504.346671975579</v>
      </c>
      <c r="G55" s="184"/>
      <c r="H55" s="184">
        <f>H56</f>
        <v>451.35</v>
      </c>
      <c r="I55" s="165"/>
    </row>
    <row r="56" spans="1:9" x14ac:dyDescent="0.25">
      <c r="A56" s="117">
        <v>213351</v>
      </c>
      <c r="B56" s="117">
        <v>3211</v>
      </c>
      <c r="C56" s="150" t="s">
        <v>185</v>
      </c>
      <c r="D56" s="118">
        <v>62300</v>
      </c>
      <c r="E56" s="121">
        <v>3800</v>
      </c>
      <c r="F56" s="148">
        <f t="shared" si="0"/>
        <v>504.346671975579</v>
      </c>
      <c r="G56" s="121"/>
      <c r="H56" s="121">
        <v>451.35</v>
      </c>
      <c r="I56" s="42"/>
    </row>
    <row r="57" spans="1:9" x14ac:dyDescent="0.25">
      <c r="A57" s="174"/>
      <c r="B57" s="117">
        <v>3213</v>
      </c>
      <c r="C57" s="150" t="s">
        <v>186</v>
      </c>
      <c r="D57" s="176">
        <v>53082</v>
      </c>
      <c r="E57" s="47"/>
      <c r="F57" s="148">
        <f t="shared" si="0"/>
        <v>0</v>
      </c>
      <c r="G57" s="47"/>
      <c r="H57" s="47"/>
      <c r="I57" s="42"/>
    </row>
    <row r="58" spans="1:9" x14ac:dyDescent="0.25">
      <c r="A58" s="161"/>
      <c r="B58" s="161">
        <v>322</v>
      </c>
      <c r="C58" s="162" t="s">
        <v>188</v>
      </c>
      <c r="D58" s="163"/>
      <c r="E58" s="164">
        <f>E59+E60</f>
        <v>7607.21</v>
      </c>
      <c r="F58" s="194">
        <f t="shared" si="0"/>
        <v>1009.6502753998274</v>
      </c>
      <c r="G58" s="164"/>
      <c r="H58" s="164">
        <f>H59</f>
        <v>31.05</v>
      </c>
      <c r="I58" s="165"/>
    </row>
    <row r="59" spans="1:9" x14ac:dyDescent="0.25">
      <c r="A59" s="117"/>
      <c r="B59" s="117">
        <v>3222</v>
      </c>
      <c r="C59" s="150" t="s">
        <v>345</v>
      </c>
      <c r="D59" s="118">
        <v>62300</v>
      </c>
      <c r="E59" s="121">
        <v>5107.21</v>
      </c>
      <c r="F59" s="148">
        <f t="shared" si="0"/>
        <v>677.8432543632623</v>
      </c>
      <c r="G59" s="121"/>
      <c r="H59" s="121">
        <v>31.05</v>
      </c>
      <c r="I59" s="42"/>
    </row>
    <row r="60" spans="1:9" x14ac:dyDescent="0.25">
      <c r="A60" s="174"/>
      <c r="B60" s="174">
        <v>3223</v>
      </c>
      <c r="C60" s="175" t="s">
        <v>211</v>
      </c>
      <c r="D60" s="176">
        <v>32300</v>
      </c>
      <c r="E60" s="47">
        <v>2500</v>
      </c>
      <c r="F60" s="148">
        <f t="shared" si="0"/>
        <v>331.80702103656512</v>
      </c>
      <c r="G60" s="47"/>
      <c r="H60" s="47"/>
      <c r="I60" s="42"/>
    </row>
    <row r="61" spans="1:9" x14ac:dyDescent="0.25">
      <c r="A61" s="117"/>
      <c r="B61" s="117">
        <v>3224</v>
      </c>
      <c r="C61" s="150" t="s">
        <v>346</v>
      </c>
      <c r="D61" s="118">
        <v>62300</v>
      </c>
      <c r="E61" s="121">
        <v>0</v>
      </c>
      <c r="F61" s="148">
        <f t="shared" si="0"/>
        <v>0</v>
      </c>
      <c r="G61" s="121"/>
      <c r="H61" s="121"/>
      <c r="I61" s="42"/>
    </row>
    <row r="62" spans="1:9" x14ac:dyDescent="0.25">
      <c r="A62" s="117"/>
      <c r="B62" s="117">
        <v>3225</v>
      </c>
      <c r="C62" s="150" t="s">
        <v>191</v>
      </c>
      <c r="D62" s="118">
        <v>53082</v>
      </c>
      <c r="E62" s="121"/>
      <c r="F62" s="148">
        <f t="shared" si="0"/>
        <v>0</v>
      </c>
      <c r="G62" s="121"/>
      <c r="H62" s="121"/>
      <c r="I62" s="42"/>
    </row>
    <row r="63" spans="1:9" x14ac:dyDescent="0.25">
      <c r="A63" s="161"/>
      <c r="B63" s="161">
        <v>323</v>
      </c>
      <c r="C63" s="162" t="s">
        <v>193</v>
      </c>
      <c r="D63" s="163"/>
      <c r="E63" s="164">
        <f>E64</f>
        <v>0</v>
      </c>
      <c r="F63" s="194">
        <f t="shared" si="0"/>
        <v>0</v>
      </c>
      <c r="G63" s="164"/>
      <c r="H63" s="164"/>
      <c r="I63" s="165"/>
    </row>
    <row r="64" spans="1:9" x14ac:dyDescent="0.25">
      <c r="A64" s="117">
        <v>213356</v>
      </c>
      <c r="B64" s="117">
        <v>3232</v>
      </c>
      <c r="C64" s="150" t="s">
        <v>195</v>
      </c>
      <c r="D64" s="118">
        <v>62300</v>
      </c>
      <c r="E64" s="121">
        <v>0</v>
      </c>
      <c r="F64" s="148">
        <f t="shared" si="0"/>
        <v>0</v>
      </c>
      <c r="G64" s="121"/>
      <c r="H64" s="121"/>
      <c r="I64" s="42"/>
    </row>
    <row r="65" spans="1:9" x14ac:dyDescent="0.25">
      <c r="A65" s="161"/>
      <c r="B65" s="161">
        <v>329</v>
      </c>
      <c r="C65" s="162" t="s">
        <v>200</v>
      </c>
      <c r="D65" s="163"/>
      <c r="E65" s="164">
        <f>E66+E67</f>
        <v>0</v>
      </c>
      <c r="F65" s="194">
        <f t="shared" si="0"/>
        <v>0</v>
      </c>
      <c r="G65" s="164"/>
      <c r="H65" s="164"/>
      <c r="I65" s="165"/>
    </row>
    <row r="66" spans="1:9" x14ac:dyDescent="0.25">
      <c r="A66" s="117">
        <v>213357</v>
      </c>
      <c r="B66" s="117">
        <v>3294</v>
      </c>
      <c r="C66" s="150" t="s">
        <v>218</v>
      </c>
      <c r="D66" s="118">
        <v>32300</v>
      </c>
      <c r="E66" s="121">
        <v>0</v>
      </c>
      <c r="F66" s="148">
        <f t="shared" si="0"/>
        <v>0</v>
      </c>
      <c r="G66" s="121"/>
      <c r="H66" s="121"/>
      <c r="I66" s="42"/>
    </row>
    <row r="67" spans="1:9" x14ac:dyDescent="0.25">
      <c r="A67" s="117">
        <v>213358</v>
      </c>
      <c r="B67" s="117">
        <v>3299</v>
      </c>
      <c r="C67" s="150" t="s">
        <v>205</v>
      </c>
      <c r="D67" s="118">
        <v>62300</v>
      </c>
      <c r="E67" s="121">
        <v>0</v>
      </c>
      <c r="F67" s="148">
        <f t="shared" si="0"/>
        <v>0</v>
      </c>
      <c r="G67" s="121"/>
      <c r="H67" s="121"/>
      <c r="I67" s="42"/>
    </row>
    <row r="68" spans="1:9" x14ac:dyDescent="0.25">
      <c r="A68" s="117"/>
      <c r="B68" s="117" t="s">
        <v>179</v>
      </c>
      <c r="C68" s="150"/>
      <c r="D68" s="118"/>
      <c r="E68" s="121"/>
      <c r="F68" s="148">
        <f t="shared" si="0"/>
        <v>0</v>
      </c>
      <c r="G68" s="121"/>
      <c r="H68" s="121"/>
      <c r="I68" s="120"/>
    </row>
    <row r="69" spans="1:9" x14ac:dyDescent="0.25">
      <c r="A69" s="135" t="s">
        <v>219</v>
      </c>
      <c r="B69" s="135" t="s">
        <v>220</v>
      </c>
      <c r="C69" s="151"/>
      <c r="D69" s="136"/>
      <c r="E69" s="137">
        <f>E70</f>
        <v>2432019.4300000002</v>
      </c>
      <c r="F69" s="193">
        <f t="shared" si="0"/>
        <v>322784.44886853808</v>
      </c>
      <c r="G69" s="137">
        <f>G70</f>
        <v>694073.92999999993</v>
      </c>
      <c r="H69" s="137">
        <f>H70+H93</f>
        <v>387984.63999999996</v>
      </c>
      <c r="I69" s="138">
        <f>SUM(H69/G69*100)</f>
        <v>55.89961288417792</v>
      </c>
    </row>
    <row r="70" spans="1:9" x14ac:dyDescent="0.25">
      <c r="A70" s="117"/>
      <c r="B70" s="117">
        <v>3</v>
      </c>
      <c r="C70" s="150" t="s">
        <v>182</v>
      </c>
      <c r="D70" s="118"/>
      <c r="E70" s="121">
        <f>E71+E82</f>
        <v>2432019.4300000002</v>
      </c>
      <c r="F70" s="148">
        <f t="shared" si="0"/>
        <v>322784.44886853808</v>
      </c>
      <c r="G70" s="121">
        <f>G71+G82+G90</f>
        <v>694073.92999999993</v>
      </c>
      <c r="H70" s="121">
        <f>H71+H82</f>
        <v>387463.64999999997</v>
      </c>
      <c r="I70" s="43">
        <f>SUM(H70/G70*100)</f>
        <v>55.824550275213483</v>
      </c>
    </row>
    <row r="71" spans="1:9" x14ac:dyDescent="0.25">
      <c r="A71" s="169"/>
      <c r="B71" s="169">
        <v>31</v>
      </c>
      <c r="C71" s="170" t="s">
        <v>221</v>
      </c>
      <c r="D71" s="171"/>
      <c r="E71" s="172">
        <f>E72+E77+E79</f>
        <v>2290316.4500000002</v>
      </c>
      <c r="F71" s="172">
        <f t="shared" si="0"/>
        <v>303977.23140221648</v>
      </c>
      <c r="G71" s="172">
        <v>650607.21</v>
      </c>
      <c r="H71" s="172">
        <f>H72+H77+H79</f>
        <v>364857.11</v>
      </c>
      <c r="I71" s="173">
        <f>SUM(H71/G71*100)</f>
        <v>56.079475356567286</v>
      </c>
    </row>
    <row r="72" spans="1:9" x14ac:dyDescent="0.25">
      <c r="A72" s="161"/>
      <c r="B72" s="161">
        <v>311</v>
      </c>
      <c r="C72" s="162" t="s">
        <v>222</v>
      </c>
      <c r="D72" s="163"/>
      <c r="E72" s="164">
        <f>E73+E74+E75+E76</f>
        <v>1857806.81</v>
      </c>
      <c r="F72" s="194">
        <f t="shared" si="0"/>
        <v>246573.33731501759</v>
      </c>
      <c r="G72" s="164"/>
      <c r="H72" s="164">
        <f>H73+H74+H75+H76</f>
        <v>297329.38</v>
      </c>
      <c r="I72" s="165"/>
    </row>
    <row r="73" spans="1:9" x14ac:dyDescent="0.25">
      <c r="A73" s="117">
        <v>213359</v>
      </c>
      <c r="B73" s="117">
        <v>3111</v>
      </c>
      <c r="C73" s="150" t="s">
        <v>223</v>
      </c>
      <c r="D73" s="118">
        <v>53082</v>
      </c>
      <c r="E73" s="121">
        <v>1805922.69</v>
      </c>
      <c r="F73" s="148">
        <f t="shared" si="0"/>
        <v>239687.13119649611</v>
      </c>
      <c r="G73" s="121"/>
      <c r="H73" s="121">
        <v>286532.43</v>
      </c>
      <c r="I73" s="42"/>
    </row>
    <row r="74" spans="1:9" x14ac:dyDescent="0.25">
      <c r="A74" s="117" t="s">
        <v>224</v>
      </c>
      <c r="B74" s="117">
        <v>3111</v>
      </c>
      <c r="C74" s="150" t="s">
        <v>225</v>
      </c>
      <c r="D74" s="118">
        <v>53082</v>
      </c>
      <c r="E74" s="121">
        <v>0</v>
      </c>
      <c r="F74" s="148">
        <f t="shared" si="0"/>
        <v>0</v>
      </c>
      <c r="G74" s="121"/>
      <c r="H74" s="121"/>
      <c r="I74" s="42"/>
    </row>
    <row r="75" spans="1:9" x14ac:dyDescent="0.25">
      <c r="A75" s="117"/>
      <c r="B75" s="117">
        <v>3113</v>
      </c>
      <c r="C75" s="150" t="s">
        <v>347</v>
      </c>
      <c r="D75" s="118">
        <v>53082</v>
      </c>
      <c r="E75" s="121">
        <v>7454.8</v>
      </c>
      <c r="F75" s="148">
        <f t="shared" ref="F75:F138" si="1">E75/7.5345</f>
        <v>989.42199216935433</v>
      </c>
      <c r="G75" s="121"/>
      <c r="H75" s="121">
        <v>5303.81</v>
      </c>
      <c r="I75" s="42"/>
    </row>
    <row r="76" spans="1:9" x14ac:dyDescent="0.25">
      <c r="A76" s="117">
        <v>213360</v>
      </c>
      <c r="B76" s="117">
        <v>3114</v>
      </c>
      <c r="C76" s="150" t="s">
        <v>226</v>
      </c>
      <c r="D76" s="118">
        <v>53082</v>
      </c>
      <c r="E76" s="121">
        <v>44429.32</v>
      </c>
      <c r="F76" s="148">
        <f t="shared" si="1"/>
        <v>5896.7841263521132</v>
      </c>
      <c r="G76" s="121"/>
      <c r="H76" s="121">
        <v>5493.14</v>
      </c>
      <c r="I76" s="42"/>
    </row>
    <row r="77" spans="1:9" x14ac:dyDescent="0.25">
      <c r="A77" s="161"/>
      <c r="B77" s="161">
        <v>312</v>
      </c>
      <c r="C77" s="162" t="s">
        <v>227</v>
      </c>
      <c r="D77" s="163"/>
      <c r="E77" s="164">
        <f>E78</f>
        <v>122197.93</v>
      </c>
      <c r="F77" s="194">
        <f t="shared" si="1"/>
        <v>16218.452452053883</v>
      </c>
      <c r="G77" s="164"/>
      <c r="H77" s="164">
        <f>H78</f>
        <v>18489.669999999998</v>
      </c>
      <c r="I77" s="165"/>
    </row>
    <row r="78" spans="1:9" x14ac:dyDescent="0.25">
      <c r="A78" s="117">
        <v>213361</v>
      </c>
      <c r="B78" s="117">
        <v>3121</v>
      </c>
      <c r="C78" s="150" t="s">
        <v>227</v>
      </c>
      <c r="D78" s="118">
        <v>53082</v>
      </c>
      <c r="E78" s="121">
        <v>122197.93</v>
      </c>
      <c r="F78" s="148">
        <f t="shared" si="1"/>
        <v>16218.452452053883</v>
      </c>
      <c r="G78" s="121"/>
      <c r="H78" s="121">
        <v>18489.669999999998</v>
      </c>
      <c r="I78" s="42"/>
    </row>
    <row r="79" spans="1:9" x14ac:dyDescent="0.25">
      <c r="A79" s="161"/>
      <c r="B79" s="161">
        <v>313</v>
      </c>
      <c r="C79" s="162" t="s">
        <v>228</v>
      </c>
      <c r="D79" s="163"/>
      <c r="E79" s="164">
        <f>E80+E81</f>
        <v>310311.71000000002</v>
      </c>
      <c r="F79" s="194">
        <f t="shared" si="1"/>
        <v>41185.441635144998</v>
      </c>
      <c r="G79" s="164"/>
      <c r="H79" s="164">
        <f>H80</f>
        <v>49038.06</v>
      </c>
      <c r="I79" s="165"/>
    </row>
    <row r="80" spans="1:9" x14ac:dyDescent="0.25">
      <c r="A80" s="117">
        <v>213362</v>
      </c>
      <c r="B80" s="117">
        <v>3132</v>
      </c>
      <c r="C80" s="150" t="s">
        <v>229</v>
      </c>
      <c r="D80" s="118">
        <v>53082</v>
      </c>
      <c r="E80" s="121">
        <v>310311.71000000002</v>
      </c>
      <c r="F80" s="148">
        <f t="shared" si="1"/>
        <v>41185.441635144998</v>
      </c>
      <c r="G80" s="121"/>
      <c r="H80" s="121">
        <v>49038.06</v>
      </c>
      <c r="I80" s="42"/>
    </row>
    <row r="81" spans="1:9" x14ac:dyDescent="0.25">
      <c r="A81" s="117" t="s">
        <v>230</v>
      </c>
      <c r="B81" s="117">
        <v>3133</v>
      </c>
      <c r="C81" s="150" t="s">
        <v>231</v>
      </c>
      <c r="D81" s="118">
        <v>53082</v>
      </c>
      <c r="E81" s="121">
        <v>0</v>
      </c>
      <c r="F81" s="148">
        <f t="shared" si="1"/>
        <v>0</v>
      </c>
      <c r="G81" s="121"/>
      <c r="H81" s="121"/>
      <c r="I81" s="42"/>
    </row>
    <row r="82" spans="1:9" x14ac:dyDescent="0.25">
      <c r="A82" s="169"/>
      <c r="B82" s="169">
        <v>32</v>
      </c>
      <c r="C82" s="170" t="s">
        <v>183</v>
      </c>
      <c r="D82" s="171"/>
      <c r="E82" s="172">
        <f>E83+E87</f>
        <v>141702.97999999998</v>
      </c>
      <c r="F82" s="172">
        <f t="shared" si="1"/>
        <v>18807.217466321585</v>
      </c>
      <c r="G82" s="172">
        <v>43334</v>
      </c>
      <c r="H82" s="172">
        <f>H83+H87</f>
        <v>22606.539999999997</v>
      </c>
      <c r="I82" s="173">
        <f>SUM(H82/G82*100)</f>
        <v>52.168135874832686</v>
      </c>
    </row>
    <row r="83" spans="1:9" x14ac:dyDescent="0.25">
      <c r="A83" s="161"/>
      <c r="B83" s="161">
        <v>321</v>
      </c>
      <c r="C83" s="162" t="s">
        <v>184</v>
      </c>
      <c r="D83" s="163"/>
      <c r="E83" s="164">
        <f>E84</f>
        <v>130627.98</v>
      </c>
      <c r="F83" s="194">
        <f t="shared" si="1"/>
        <v>17337.312363129604</v>
      </c>
      <c r="G83" s="164"/>
      <c r="H83" s="164">
        <f>H84</f>
        <v>20957.689999999999</v>
      </c>
      <c r="I83" s="165"/>
    </row>
    <row r="84" spans="1:9" ht="34.5" customHeight="1" x14ac:dyDescent="0.25">
      <c r="A84" s="118">
        <v>213363</v>
      </c>
      <c r="B84" s="118">
        <v>3212</v>
      </c>
      <c r="C84" s="206" t="s">
        <v>232</v>
      </c>
      <c r="D84" s="118">
        <v>53082</v>
      </c>
      <c r="E84" s="121">
        <v>130627.98</v>
      </c>
      <c r="F84" s="148">
        <f t="shared" si="1"/>
        <v>17337.312363129604</v>
      </c>
      <c r="G84" s="121"/>
      <c r="H84" s="121">
        <v>20957.689999999999</v>
      </c>
      <c r="I84" s="42"/>
    </row>
    <row r="85" spans="1:9" x14ac:dyDescent="0.25">
      <c r="A85" s="161"/>
      <c r="B85" s="161">
        <v>323</v>
      </c>
      <c r="C85" s="166" t="s">
        <v>348</v>
      </c>
      <c r="D85" s="163"/>
      <c r="E85" s="164">
        <v>2910</v>
      </c>
      <c r="F85" s="194">
        <f t="shared" si="1"/>
        <v>386.2233724865618</v>
      </c>
      <c r="G85" s="164"/>
      <c r="H85" s="164"/>
      <c r="I85" s="165"/>
    </row>
    <row r="86" spans="1:9" ht="24.75" x14ac:dyDescent="0.25">
      <c r="A86" s="117"/>
      <c r="B86" s="117">
        <v>3236</v>
      </c>
      <c r="C86" s="152" t="s">
        <v>349</v>
      </c>
      <c r="D86" s="118">
        <v>53082</v>
      </c>
      <c r="E86" s="121">
        <v>2910</v>
      </c>
      <c r="F86" s="148">
        <f t="shared" si="1"/>
        <v>386.2233724865618</v>
      </c>
      <c r="G86" s="121"/>
      <c r="H86" s="121"/>
      <c r="I86" s="42"/>
    </row>
    <row r="87" spans="1:9" x14ac:dyDescent="0.25">
      <c r="A87" s="161"/>
      <c r="B87" s="161">
        <v>329</v>
      </c>
      <c r="C87" s="162" t="s">
        <v>200</v>
      </c>
      <c r="D87" s="163"/>
      <c r="E87" s="164">
        <f>E88+E89</f>
        <v>11075</v>
      </c>
      <c r="F87" s="194">
        <f t="shared" si="1"/>
        <v>1469.9051031919835</v>
      </c>
      <c r="G87" s="164"/>
      <c r="H87" s="164">
        <f>H88</f>
        <v>1648.85</v>
      </c>
      <c r="I87" s="165"/>
    </row>
    <row r="88" spans="1:9" x14ac:dyDescent="0.25">
      <c r="A88" s="117">
        <v>213364</v>
      </c>
      <c r="B88" s="117">
        <v>3295</v>
      </c>
      <c r="C88" s="150" t="s">
        <v>203</v>
      </c>
      <c r="D88" s="118">
        <v>53082</v>
      </c>
      <c r="E88" s="121">
        <v>11075</v>
      </c>
      <c r="F88" s="148">
        <f t="shared" si="1"/>
        <v>1469.9051031919835</v>
      </c>
      <c r="G88" s="121"/>
      <c r="H88" s="121">
        <v>1648.85</v>
      </c>
      <c r="I88" s="42"/>
    </row>
    <row r="89" spans="1:9" x14ac:dyDescent="0.25">
      <c r="A89" s="117" t="s">
        <v>233</v>
      </c>
      <c r="B89" s="117">
        <v>3296</v>
      </c>
      <c r="C89" s="150" t="s">
        <v>234</v>
      </c>
      <c r="D89" s="118">
        <v>53082</v>
      </c>
      <c r="E89" s="121">
        <v>0</v>
      </c>
      <c r="F89" s="148">
        <f t="shared" si="1"/>
        <v>0</v>
      </c>
      <c r="G89" s="121"/>
      <c r="H89" s="121"/>
      <c r="I89" s="42"/>
    </row>
    <row r="90" spans="1:9" x14ac:dyDescent="0.25">
      <c r="A90" s="169"/>
      <c r="B90" s="169">
        <v>34</v>
      </c>
      <c r="C90" s="170" t="s">
        <v>206</v>
      </c>
      <c r="D90" s="171"/>
      <c r="E90" s="172">
        <v>0</v>
      </c>
      <c r="F90" s="172">
        <f t="shared" si="1"/>
        <v>0</v>
      </c>
      <c r="G90" s="172">
        <v>132.72</v>
      </c>
      <c r="H90" s="172"/>
      <c r="I90" s="173">
        <f>SUM(H90/G90*100)</f>
        <v>0</v>
      </c>
    </row>
    <row r="91" spans="1:9" x14ac:dyDescent="0.25">
      <c r="A91" s="161"/>
      <c r="B91" s="161">
        <v>343</v>
      </c>
      <c r="C91" s="162" t="s">
        <v>207</v>
      </c>
      <c r="D91" s="163"/>
      <c r="E91" s="164">
        <f>E92</f>
        <v>0</v>
      </c>
      <c r="F91" s="194">
        <f t="shared" si="1"/>
        <v>0</v>
      </c>
      <c r="G91" s="164"/>
      <c r="H91" s="164"/>
      <c r="I91" s="165"/>
    </row>
    <row r="92" spans="1:9" x14ac:dyDescent="0.25">
      <c r="A92" s="117" t="s">
        <v>235</v>
      </c>
      <c r="B92" s="117">
        <v>3433</v>
      </c>
      <c r="C92" s="150" t="s">
        <v>236</v>
      </c>
      <c r="D92" s="118">
        <v>53082</v>
      </c>
      <c r="E92" s="121"/>
      <c r="F92" s="148">
        <f t="shared" si="1"/>
        <v>0</v>
      </c>
      <c r="G92" s="121"/>
      <c r="H92" s="121">
        <v>0</v>
      </c>
      <c r="I92" s="42"/>
    </row>
    <row r="93" spans="1:9" x14ac:dyDescent="0.25">
      <c r="A93" s="178"/>
      <c r="B93" s="178">
        <v>4</v>
      </c>
      <c r="C93" s="179" t="s">
        <v>262</v>
      </c>
      <c r="D93" s="147"/>
      <c r="E93" s="148"/>
      <c r="F93" s="148">
        <f t="shared" si="1"/>
        <v>0</v>
      </c>
      <c r="G93" s="148">
        <v>0</v>
      </c>
      <c r="H93" s="148">
        <f>H94</f>
        <v>520.99</v>
      </c>
      <c r="I93" s="43"/>
    </row>
    <row r="94" spans="1:9" x14ac:dyDescent="0.25">
      <c r="A94" s="169"/>
      <c r="B94" s="169">
        <v>42</v>
      </c>
      <c r="C94" s="170" t="s">
        <v>372</v>
      </c>
      <c r="D94" s="171"/>
      <c r="E94" s="172"/>
      <c r="F94" s="172">
        <f t="shared" si="1"/>
        <v>0</v>
      </c>
      <c r="G94" s="172">
        <v>0</v>
      </c>
      <c r="H94" s="172">
        <f>H95</f>
        <v>520.99</v>
      </c>
      <c r="I94" s="173"/>
    </row>
    <row r="95" spans="1:9" x14ac:dyDescent="0.25">
      <c r="A95" s="195"/>
      <c r="B95" s="195">
        <v>422</v>
      </c>
      <c r="C95" s="196" t="s">
        <v>275</v>
      </c>
      <c r="D95" s="197"/>
      <c r="E95" s="194"/>
      <c r="F95" s="194">
        <f t="shared" si="1"/>
        <v>0</v>
      </c>
      <c r="G95" s="194"/>
      <c r="H95" s="194">
        <f>H96</f>
        <v>520.99</v>
      </c>
      <c r="I95" s="198"/>
    </row>
    <row r="96" spans="1:9" x14ac:dyDescent="0.25">
      <c r="A96" s="117"/>
      <c r="B96" s="117">
        <v>4221</v>
      </c>
      <c r="C96" s="150" t="s">
        <v>373</v>
      </c>
      <c r="D96" s="118"/>
      <c r="E96" s="121"/>
      <c r="F96" s="148">
        <f t="shared" si="1"/>
        <v>0</v>
      </c>
      <c r="G96" s="121"/>
      <c r="H96" s="121">
        <v>520.99</v>
      </c>
      <c r="I96" s="42"/>
    </row>
    <row r="97" spans="1:9" x14ac:dyDescent="0.25">
      <c r="A97" s="131">
        <v>2102</v>
      </c>
      <c r="B97" s="131" t="s">
        <v>237</v>
      </c>
      <c r="C97" s="153"/>
      <c r="D97" s="132"/>
      <c r="E97" s="133">
        <f>E100</f>
        <v>194374.39</v>
      </c>
      <c r="F97" s="133">
        <f t="shared" si="1"/>
        <v>25797.914924679808</v>
      </c>
      <c r="G97" s="133">
        <f>G102</f>
        <v>42730.93</v>
      </c>
      <c r="H97" s="133">
        <f>H100</f>
        <v>19159</v>
      </c>
      <c r="I97" s="134">
        <f>SUM(H97/G97*100)</f>
        <v>44.836374963053693</v>
      </c>
    </row>
    <row r="98" spans="1:9" x14ac:dyDescent="0.25">
      <c r="A98" s="117"/>
      <c r="B98" s="117"/>
      <c r="C98" s="150"/>
      <c r="D98" s="118"/>
      <c r="E98" s="121"/>
      <c r="F98" s="148">
        <f t="shared" si="1"/>
        <v>0</v>
      </c>
      <c r="G98" s="121"/>
      <c r="H98" s="121"/>
      <c r="I98" s="120"/>
    </row>
    <row r="99" spans="1:9" x14ac:dyDescent="0.25">
      <c r="A99" s="117"/>
      <c r="B99" s="117" t="s">
        <v>179</v>
      </c>
      <c r="C99" s="150"/>
      <c r="D99" s="118"/>
      <c r="E99" s="121"/>
      <c r="F99" s="148">
        <f t="shared" si="1"/>
        <v>0</v>
      </c>
      <c r="G99" s="121"/>
      <c r="H99" s="121"/>
      <c r="I99" s="120"/>
    </row>
    <row r="100" spans="1:9" x14ac:dyDescent="0.25">
      <c r="A100" s="135" t="s">
        <v>238</v>
      </c>
      <c r="B100" s="135" t="s">
        <v>239</v>
      </c>
      <c r="C100" s="151"/>
      <c r="D100" s="136"/>
      <c r="E100" s="137">
        <f>E101</f>
        <v>194374.39</v>
      </c>
      <c r="F100" s="193">
        <f t="shared" si="1"/>
        <v>25797.914924679808</v>
      </c>
      <c r="G100" s="137">
        <f>G101</f>
        <v>42730.93</v>
      </c>
      <c r="H100" s="137">
        <f>H101</f>
        <v>19159</v>
      </c>
      <c r="I100" s="138">
        <f>SUM(H100/G100*100)</f>
        <v>44.836374963053693</v>
      </c>
    </row>
    <row r="101" spans="1:9" x14ac:dyDescent="0.25">
      <c r="A101" s="117"/>
      <c r="B101" s="117">
        <v>3</v>
      </c>
      <c r="C101" s="150" t="s">
        <v>182</v>
      </c>
      <c r="D101" s="118"/>
      <c r="E101" s="121">
        <f>E102</f>
        <v>194374.39</v>
      </c>
      <c r="F101" s="148">
        <f t="shared" si="1"/>
        <v>25797.914924679808</v>
      </c>
      <c r="G101" s="121">
        <f>G102</f>
        <v>42730.93</v>
      </c>
      <c r="H101" s="121">
        <f>H102</f>
        <v>19159</v>
      </c>
      <c r="I101" s="43">
        <f>SUM(H101/G101*100)</f>
        <v>44.836374963053693</v>
      </c>
    </row>
    <row r="102" spans="1:9" x14ac:dyDescent="0.25">
      <c r="A102" s="169"/>
      <c r="B102" s="169">
        <v>32</v>
      </c>
      <c r="C102" s="170" t="s">
        <v>183</v>
      </c>
      <c r="D102" s="171"/>
      <c r="E102" s="172">
        <f>E103+E105</f>
        <v>194374.39</v>
      </c>
      <c r="F102" s="172">
        <f t="shared" si="1"/>
        <v>25797.914924679808</v>
      </c>
      <c r="G102" s="172">
        <v>42730.93</v>
      </c>
      <c r="H102" s="172">
        <f>H103+H105</f>
        <v>19159</v>
      </c>
      <c r="I102" s="173">
        <f>SUM(H102/G102*100)</f>
        <v>44.836374963053693</v>
      </c>
    </row>
    <row r="103" spans="1:9" x14ac:dyDescent="0.25">
      <c r="A103" s="161"/>
      <c r="B103" s="161">
        <v>322</v>
      </c>
      <c r="C103" s="162" t="s">
        <v>188</v>
      </c>
      <c r="D103" s="163"/>
      <c r="E103" s="164">
        <f>E104</f>
        <v>190064.39</v>
      </c>
      <c r="F103" s="194">
        <f t="shared" si="1"/>
        <v>25225.879620412768</v>
      </c>
      <c r="G103" s="164"/>
      <c r="H103" s="164">
        <f>H104</f>
        <v>18566.259999999998</v>
      </c>
      <c r="I103" s="165"/>
    </row>
    <row r="104" spans="1:9" x14ac:dyDescent="0.25">
      <c r="A104" s="117">
        <v>213365</v>
      </c>
      <c r="B104" s="117">
        <v>3223</v>
      </c>
      <c r="C104" s="150" t="s">
        <v>211</v>
      </c>
      <c r="D104" s="118">
        <v>11001</v>
      </c>
      <c r="E104" s="121">
        <v>190064.39</v>
      </c>
      <c r="F104" s="148">
        <f t="shared" si="1"/>
        <v>25225.879620412768</v>
      </c>
      <c r="G104" s="121"/>
      <c r="H104" s="121">
        <v>18566.259999999998</v>
      </c>
      <c r="I104" s="42"/>
    </row>
    <row r="105" spans="1:9" x14ac:dyDescent="0.25">
      <c r="A105" s="161"/>
      <c r="B105" s="161">
        <v>329</v>
      </c>
      <c r="C105" s="162" t="s">
        <v>200</v>
      </c>
      <c r="D105" s="163"/>
      <c r="E105" s="164">
        <f>E106</f>
        <v>4310</v>
      </c>
      <c r="F105" s="194">
        <f t="shared" si="1"/>
        <v>572.03530426703821</v>
      </c>
      <c r="G105" s="164"/>
      <c r="H105" s="164">
        <f>H106</f>
        <v>592.74</v>
      </c>
      <c r="I105" s="165"/>
    </row>
    <row r="106" spans="1:9" x14ac:dyDescent="0.25">
      <c r="A106" s="117">
        <v>213366</v>
      </c>
      <c r="B106" s="117">
        <v>3292</v>
      </c>
      <c r="C106" s="150" t="s">
        <v>240</v>
      </c>
      <c r="D106" s="118">
        <v>11001</v>
      </c>
      <c r="E106" s="121">
        <v>4310</v>
      </c>
      <c r="F106" s="148">
        <f t="shared" si="1"/>
        <v>572.03530426703821</v>
      </c>
      <c r="G106" s="121"/>
      <c r="H106" s="121">
        <v>592.74</v>
      </c>
      <c r="I106" s="42"/>
    </row>
    <row r="107" spans="1:9" x14ac:dyDescent="0.25">
      <c r="A107" s="131">
        <v>2301</v>
      </c>
      <c r="B107" s="131" t="s">
        <v>241</v>
      </c>
      <c r="C107" s="153"/>
      <c r="D107" s="132"/>
      <c r="E107" s="133">
        <f>E110+E130+E151+E174+E200+E210+E216+E222+E229+E243+E249</f>
        <v>251874.77</v>
      </c>
      <c r="F107" s="133">
        <f t="shared" si="1"/>
        <v>33429.526843187996</v>
      </c>
      <c r="G107" s="133">
        <f>G110+G130+G151+G174+G200+G210+G216+G229+G243+G249</f>
        <v>97307.86</v>
      </c>
      <c r="H107" s="133">
        <f>H120+H130+H151+H174+H229+H249+H110</f>
        <v>25658.300000000003</v>
      </c>
      <c r="I107" s="134">
        <f>SUM(H107/G107*100)</f>
        <v>26.368167997939739</v>
      </c>
    </row>
    <row r="108" spans="1:9" x14ac:dyDescent="0.25">
      <c r="A108" s="117"/>
      <c r="B108" s="117"/>
      <c r="C108" s="150"/>
      <c r="D108" s="118"/>
      <c r="E108" s="121"/>
      <c r="F108" s="148">
        <f t="shared" si="1"/>
        <v>0</v>
      </c>
      <c r="G108" s="121"/>
      <c r="H108" s="121"/>
      <c r="I108" s="120"/>
    </row>
    <row r="109" spans="1:9" x14ac:dyDescent="0.25">
      <c r="A109" s="117"/>
      <c r="B109" s="117" t="s">
        <v>242</v>
      </c>
      <c r="C109" s="150"/>
      <c r="D109" s="118"/>
      <c r="E109" s="121"/>
      <c r="F109" s="148">
        <f t="shared" si="1"/>
        <v>0</v>
      </c>
      <c r="G109" s="121"/>
      <c r="H109" s="121"/>
      <c r="I109" s="120"/>
    </row>
    <row r="110" spans="1:9" x14ac:dyDescent="0.25">
      <c r="A110" s="135" t="s">
        <v>243</v>
      </c>
      <c r="B110" s="135" t="s">
        <v>244</v>
      </c>
      <c r="C110" s="151"/>
      <c r="D110" s="136"/>
      <c r="E110" s="137">
        <f>E111</f>
        <v>6018.8</v>
      </c>
      <c r="F110" s="193">
        <f t="shared" si="1"/>
        <v>798.83203928595128</v>
      </c>
      <c r="G110" s="137">
        <f>G111</f>
        <v>530.89</v>
      </c>
      <c r="H110" s="137">
        <f>H111</f>
        <v>676</v>
      </c>
      <c r="I110" s="138">
        <f>SUM(H110/G110*100)</f>
        <v>127.33334589086252</v>
      </c>
    </row>
    <row r="111" spans="1:9" x14ac:dyDescent="0.25">
      <c r="A111" s="117"/>
      <c r="B111" s="117">
        <v>3</v>
      </c>
      <c r="C111" s="150" t="s">
        <v>182</v>
      </c>
      <c r="D111" s="118"/>
      <c r="E111" s="121">
        <f>E112+E119+E125</f>
        <v>6018.8</v>
      </c>
      <c r="F111" s="148">
        <f t="shared" si="1"/>
        <v>798.83203928595128</v>
      </c>
      <c r="G111" s="121">
        <f>G125</f>
        <v>530.89</v>
      </c>
      <c r="H111" s="121">
        <f>H125</f>
        <v>676</v>
      </c>
      <c r="I111" s="43">
        <f>SUM(H111/G111*100)</f>
        <v>127.33334589086252</v>
      </c>
    </row>
    <row r="112" spans="1:9" x14ac:dyDescent="0.25">
      <c r="A112" s="169"/>
      <c r="B112" s="169">
        <v>31</v>
      </c>
      <c r="C112" s="170" t="s">
        <v>350</v>
      </c>
      <c r="D112" s="171"/>
      <c r="E112" s="172">
        <f>E113+E115+E117</f>
        <v>800</v>
      </c>
      <c r="F112" s="172">
        <f t="shared" si="1"/>
        <v>106.17824673170084</v>
      </c>
      <c r="G112" s="172"/>
      <c r="H112" s="172"/>
      <c r="I112" s="173">
        <v>0</v>
      </c>
    </row>
    <row r="113" spans="1:9" x14ac:dyDescent="0.25">
      <c r="A113" s="161"/>
      <c r="B113" s="161">
        <v>311</v>
      </c>
      <c r="C113" s="162" t="s">
        <v>351</v>
      </c>
      <c r="D113" s="163"/>
      <c r="E113" s="164">
        <f>E114</f>
        <v>515.02</v>
      </c>
      <c r="F113" s="194">
        <f t="shared" si="1"/>
        <v>68.354900789700707</v>
      </c>
      <c r="G113" s="164"/>
      <c r="H113" s="164"/>
      <c r="I113" s="165"/>
    </row>
    <row r="114" spans="1:9" x14ac:dyDescent="0.25">
      <c r="A114" s="117"/>
      <c r="B114" s="117">
        <v>3111</v>
      </c>
      <c r="C114" s="150" t="s">
        <v>351</v>
      </c>
      <c r="D114" s="118"/>
      <c r="E114" s="121">
        <v>515.02</v>
      </c>
      <c r="F114" s="148">
        <f t="shared" si="1"/>
        <v>68.354900789700707</v>
      </c>
      <c r="G114" s="121"/>
      <c r="H114" s="121"/>
      <c r="I114" s="42"/>
    </row>
    <row r="115" spans="1:9" x14ac:dyDescent="0.25">
      <c r="A115" s="161"/>
      <c r="B115" s="161">
        <v>312</v>
      </c>
      <c r="C115" s="162" t="s">
        <v>352</v>
      </c>
      <c r="D115" s="163"/>
      <c r="E115" s="164">
        <f>E116</f>
        <v>200</v>
      </c>
      <c r="F115" s="194">
        <f t="shared" si="1"/>
        <v>26.54456168292521</v>
      </c>
      <c r="G115" s="164"/>
      <c r="H115" s="164"/>
      <c r="I115" s="165"/>
    </row>
    <row r="116" spans="1:9" x14ac:dyDescent="0.25">
      <c r="A116" s="117"/>
      <c r="B116" s="117">
        <v>3121</v>
      </c>
      <c r="C116" s="150" t="s">
        <v>352</v>
      </c>
      <c r="D116" s="118"/>
      <c r="E116" s="121">
        <v>200</v>
      </c>
      <c r="F116" s="148">
        <f t="shared" si="1"/>
        <v>26.54456168292521</v>
      </c>
      <c r="G116" s="121"/>
      <c r="H116" s="121"/>
      <c r="I116" s="42"/>
    </row>
    <row r="117" spans="1:9" x14ac:dyDescent="0.25">
      <c r="A117" s="161"/>
      <c r="B117" s="161">
        <v>313</v>
      </c>
      <c r="C117" s="162" t="s">
        <v>353</v>
      </c>
      <c r="D117" s="163"/>
      <c r="E117" s="164">
        <f>E118</f>
        <v>84.98</v>
      </c>
      <c r="F117" s="194">
        <f t="shared" si="1"/>
        <v>11.278784259074921</v>
      </c>
      <c r="G117" s="164"/>
      <c r="H117" s="164"/>
      <c r="I117" s="165"/>
    </row>
    <row r="118" spans="1:9" x14ac:dyDescent="0.25">
      <c r="A118" s="117"/>
      <c r="B118" s="117">
        <v>3132</v>
      </c>
      <c r="C118" s="150" t="s">
        <v>353</v>
      </c>
      <c r="D118" s="118"/>
      <c r="E118" s="121">
        <v>84.98</v>
      </c>
      <c r="F118" s="148">
        <f t="shared" si="1"/>
        <v>11.278784259074921</v>
      </c>
      <c r="G118" s="121"/>
      <c r="H118" s="121"/>
      <c r="I118" s="42"/>
    </row>
    <row r="119" spans="1:9" x14ac:dyDescent="0.25">
      <c r="A119" s="169"/>
      <c r="B119" s="169">
        <v>32</v>
      </c>
      <c r="C119" s="170"/>
      <c r="D119" s="171"/>
      <c r="E119" s="172">
        <f>E120+E122</f>
        <v>3518.8</v>
      </c>
      <c r="F119" s="172">
        <f t="shared" si="1"/>
        <v>467.02501824938616</v>
      </c>
      <c r="G119" s="172"/>
      <c r="H119" s="172"/>
      <c r="I119" s="173">
        <v>0</v>
      </c>
    </row>
    <row r="120" spans="1:9" x14ac:dyDescent="0.25">
      <c r="A120" s="161"/>
      <c r="B120" s="161">
        <v>321</v>
      </c>
      <c r="C120" s="162" t="s">
        <v>185</v>
      </c>
      <c r="D120" s="163"/>
      <c r="E120" s="164">
        <f>E121</f>
        <v>918.8</v>
      </c>
      <c r="F120" s="194">
        <f t="shared" si="1"/>
        <v>121.9457163713584</v>
      </c>
      <c r="G120" s="164"/>
      <c r="H120" s="164"/>
      <c r="I120" s="165"/>
    </row>
    <row r="121" spans="1:9" x14ac:dyDescent="0.25">
      <c r="A121" s="117"/>
      <c r="B121" s="117">
        <v>3211</v>
      </c>
      <c r="C121" s="150" t="s">
        <v>185</v>
      </c>
      <c r="D121" s="118"/>
      <c r="E121" s="121">
        <v>918.8</v>
      </c>
      <c r="F121" s="148">
        <f t="shared" si="1"/>
        <v>121.9457163713584</v>
      </c>
      <c r="G121" s="121"/>
      <c r="H121" s="121"/>
      <c r="I121" s="42"/>
    </row>
    <row r="122" spans="1:9" x14ac:dyDescent="0.25">
      <c r="A122" s="161"/>
      <c r="B122" s="161">
        <v>322</v>
      </c>
      <c r="C122" s="162" t="s">
        <v>354</v>
      </c>
      <c r="D122" s="163"/>
      <c r="E122" s="164">
        <f>E123+E124</f>
        <v>2600</v>
      </c>
      <c r="F122" s="194">
        <f t="shared" si="1"/>
        <v>345.07930187802771</v>
      </c>
      <c r="G122" s="164"/>
      <c r="H122" s="164"/>
      <c r="I122" s="165"/>
    </row>
    <row r="123" spans="1:9" x14ac:dyDescent="0.25">
      <c r="A123" s="117"/>
      <c r="B123" s="117">
        <v>3221</v>
      </c>
      <c r="C123" s="150" t="s">
        <v>354</v>
      </c>
      <c r="D123" s="118"/>
      <c r="E123" s="121">
        <v>350</v>
      </c>
      <c r="F123" s="148">
        <f t="shared" si="1"/>
        <v>46.452982945119118</v>
      </c>
      <c r="G123" s="121"/>
      <c r="H123" s="121"/>
      <c r="I123" s="42"/>
    </row>
    <row r="124" spans="1:9" x14ac:dyDescent="0.25">
      <c r="A124" s="117"/>
      <c r="B124" s="117">
        <v>3222</v>
      </c>
      <c r="C124" s="150" t="s">
        <v>345</v>
      </c>
      <c r="D124" s="118"/>
      <c r="E124" s="121">
        <v>2250</v>
      </c>
      <c r="F124" s="148">
        <f t="shared" si="1"/>
        <v>298.62631893290859</v>
      </c>
      <c r="G124" s="121"/>
      <c r="H124" s="121"/>
      <c r="I124" s="42"/>
    </row>
    <row r="125" spans="1:9" ht="36" x14ac:dyDescent="0.25">
      <c r="A125" s="169"/>
      <c r="B125" s="169">
        <v>37</v>
      </c>
      <c r="C125" s="207" t="s">
        <v>213</v>
      </c>
      <c r="D125" s="187"/>
      <c r="E125" s="172">
        <f>E126</f>
        <v>1700</v>
      </c>
      <c r="F125" s="172">
        <f t="shared" si="1"/>
        <v>225.62877430486427</v>
      </c>
      <c r="G125" s="172">
        <v>530.89</v>
      </c>
      <c r="H125" s="172">
        <f>H126</f>
        <v>676</v>
      </c>
      <c r="I125" s="173">
        <f>SUM(H125/G125*100)</f>
        <v>127.33334589086252</v>
      </c>
    </row>
    <row r="126" spans="1:9" ht="24.75" x14ac:dyDescent="0.25">
      <c r="A126" s="161"/>
      <c r="B126" s="161">
        <v>372</v>
      </c>
      <c r="C126" s="166" t="s">
        <v>214</v>
      </c>
      <c r="D126" s="167"/>
      <c r="E126" s="164">
        <f>E127</f>
        <v>1700</v>
      </c>
      <c r="F126" s="194">
        <f t="shared" si="1"/>
        <v>225.62877430486427</v>
      </c>
      <c r="G126" s="164"/>
      <c r="H126" s="164">
        <f>H127+H128</f>
        <v>676</v>
      </c>
      <c r="I126" s="165"/>
    </row>
    <row r="127" spans="1:9" x14ac:dyDescent="0.25">
      <c r="A127" s="178"/>
      <c r="B127" s="178">
        <v>3722</v>
      </c>
      <c r="C127" s="179" t="s">
        <v>215</v>
      </c>
      <c r="D127" s="180">
        <v>11001</v>
      </c>
      <c r="E127" s="148">
        <v>1700</v>
      </c>
      <c r="F127" s="148">
        <f t="shared" si="1"/>
        <v>225.62877430486427</v>
      </c>
      <c r="G127" s="148"/>
      <c r="H127" s="148">
        <v>410</v>
      </c>
      <c r="I127" s="43"/>
    </row>
    <row r="128" spans="1:9" x14ac:dyDescent="0.25">
      <c r="A128" s="117">
        <v>213367</v>
      </c>
      <c r="B128" s="117">
        <v>3722</v>
      </c>
      <c r="C128" s="150" t="s">
        <v>215</v>
      </c>
      <c r="D128" s="118">
        <v>58300</v>
      </c>
      <c r="E128" s="121">
        <v>0</v>
      </c>
      <c r="F128" s="148">
        <f t="shared" si="1"/>
        <v>0</v>
      </c>
      <c r="G128" s="121"/>
      <c r="H128" s="121">
        <v>266</v>
      </c>
      <c r="I128" s="42"/>
    </row>
    <row r="129" spans="1:9" x14ac:dyDescent="0.25">
      <c r="A129" s="117"/>
      <c r="B129" s="117" t="s">
        <v>179</v>
      </c>
      <c r="C129" s="150"/>
      <c r="D129" s="118"/>
      <c r="E129" s="121"/>
      <c r="F129" s="148">
        <f t="shared" si="1"/>
        <v>0</v>
      </c>
      <c r="G129" s="121"/>
      <c r="H129" s="121"/>
      <c r="I129" s="120"/>
    </row>
    <row r="130" spans="1:9" x14ac:dyDescent="0.25">
      <c r="A130" s="135" t="s">
        <v>245</v>
      </c>
      <c r="B130" s="135" t="s">
        <v>246</v>
      </c>
      <c r="C130" s="151"/>
      <c r="D130" s="136"/>
      <c r="E130" s="137">
        <f>E131</f>
        <v>135244.97</v>
      </c>
      <c r="F130" s="193">
        <f t="shared" si="1"/>
        <v>17950.092242351846</v>
      </c>
      <c r="G130" s="137">
        <f>G131</f>
        <v>45869.01</v>
      </c>
      <c r="H130" s="137">
        <f>H131</f>
        <v>4879.0200000000004</v>
      </c>
      <c r="I130" s="138">
        <f>SUM(H130/G130*100)</f>
        <v>10.636854817664476</v>
      </c>
    </row>
    <row r="131" spans="1:9" x14ac:dyDescent="0.25">
      <c r="A131" s="117"/>
      <c r="B131" s="117">
        <v>3</v>
      </c>
      <c r="C131" s="150" t="s">
        <v>182</v>
      </c>
      <c r="D131" s="118"/>
      <c r="E131" s="121">
        <f>E132</f>
        <v>135244.97</v>
      </c>
      <c r="F131" s="148">
        <f t="shared" si="1"/>
        <v>17950.092242351846</v>
      </c>
      <c r="G131" s="121">
        <f>G132</f>
        <v>45869.01</v>
      </c>
      <c r="H131" s="121">
        <f>H132</f>
        <v>4879.0200000000004</v>
      </c>
      <c r="I131" s="43">
        <f>SUM(H131/G131*100)</f>
        <v>10.636854817664476</v>
      </c>
    </row>
    <row r="132" spans="1:9" x14ac:dyDescent="0.25">
      <c r="A132" s="169"/>
      <c r="B132" s="169">
        <v>32</v>
      </c>
      <c r="C132" s="170" t="s">
        <v>183</v>
      </c>
      <c r="D132" s="171"/>
      <c r="E132" s="172">
        <f>E133+E144</f>
        <v>135244.97</v>
      </c>
      <c r="F132" s="172">
        <f t="shared" si="1"/>
        <v>17950.092242351846</v>
      </c>
      <c r="G132" s="172">
        <v>45869.01</v>
      </c>
      <c r="H132" s="172">
        <f>H133+H144</f>
        <v>4879.0200000000004</v>
      </c>
      <c r="I132" s="173">
        <f>SUM(H132/G132*100)</f>
        <v>10.636854817664476</v>
      </c>
    </row>
    <row r="133" spans="1:9" x14ac:dyDescent="0.25">
      <c r="A133" s="161"/>
      <c r="B133" s="161">
        <v>322</v>
      </c>
      <c r="C133" s="162" t="s">
        <v>188</v>
      </c>
      <c r="D133" s="163"/>
      <c r="E133" s="164">
        <f>E134+E135+E136+E137+E138+E139+E140+E141+E142+E143</f>
        <v>131549.97</v>
      </c>
      <c r="F133" s="194">
        <f t="shared" si="1"/>
        <v>17459.681465259804</v>
      </c>
      <c r="G133" s="164"/>
      <c r="H133" s="164">
        <f>H135+H137+H141</f>
        <v>4476.13</v>
      </c>
      <c r="I133" s="165"/>
    </row>
    <row r="134" spans="1:9" x14ac:dyDescent="0.25">
      <c r="A134" s="117">
        <v>213370</v>
      </c>
      <c r="B134" s="117">
        <v>3221</v>
      </c>
      <c r="C134" s="150" t="s">
        <v>189</v>
      </c>
      <c r="D134" s="118">
        <v>55330</v>
      </c>
      <c r="E134" s="121">
        <v>641.95000000000005</v>
      </c>
      <c r="F134" s="148">
        <f t="shared" si="1"/>
        <v>85.2014068617692</v>
      </c>
      <c r="G134" s="121"/>
      <c r="H134" s="121">
        <v>0</v>
      </c>
      <c r="I134" s="42"/>
    </row>
    <row r="135" spans="1:9" x14ac:dyDescent="0.25">
      <c r="A135" s="117">
        <v>213371</v>
      </c>
      <c r="B135" s="117">
        <v>3221</v>
      </c>
      <c r="C135" s="150" t="s">
        <v>189</v>
      </c>
      <c r="D135" s="118">
        <v>47300</v>
      </c>
      <c r="E135" s="121">
        <v>3782.68</v>
      </c>
      <c r="F135" s="148">
        <f t="shared" si="1"/>
        <v>502.04791293383761</v>
      </c>
      <c r="G135" s="121"/>
      <c r="H135" s="121">
        <v>798.38</v>
      </c>
      <c r="I135" s="42"/>
    </row>
    <row r="136" spans="1:9" x14ac:dyDescent="0.25">
      <c r="A136" s="117">
        <v>213372</v>
      </c>
      <c r="B136" s="117">
        <v>3222</v>
      </c>
      <c r="C136" s="150" t="s">
        <v>247</v>
      </c>
      <c r="D136" s="118">
        <v>55132</v>
      </c>
      <c r="E136" s="121">
        <v>1080</v>
      </c>
      <c r="F136" s="148">
        <f t="shared" si="1"/>
        <v>143.34063308779614</v>
      </c>
      <c r="G136" s="121"/>
      <c r="H136" s="121">
        <v>0</v>
      </c>
      <c r="I136" s="42"/>
    </row>
    <row r="137" spans="1:9" x14ac:dyDescent="0.25">
      <c r="A137" s="117">
        <v>213373</v>
      </c>
      <c r="B137" s="117">
        <v>3222</v>
      </c>
      <c r="C137" s="150" t="s">
        <v>247</v>
      </c>
      <c r="D137" s="118">
        <v>47300</v>
      </c>
      <c r="E137" s="121">
        <v>45880.09</v>
      </c>
      <c r="F137" s="148">
        <f t="shared" si="1"/>
        <v>6089.3343951157995</v>
      </c>
      <c r="G137" s="121"/>
      <c r="H137" s="121">
        <v>3337.7</v>
      </c>
      <c r="I137" s="42"/>
    </row>
    <row r="138" spans="1:9" x14ac:dyDescent="0.25">
      <c r="A138" s="117">
        <v>213374</v>
      </c>
      <c r="B138" s="117">
        <v>3222</v>
      </c>
      <c r="C138" s="150" t="s">
        <v>247</v>
      </c>
      <c r="D138" s="118">
        <v>55047</v>
      </c>
      <c r="E138" s="121">
        <v>0</v>
      </c>
      <c r="F138" s="148">
        <f t="shared" si="1"/>
        <v>0</v>
      </c>
      <c r="G138" s="121"/>
      <c r="H138" s="121">
        <v>0</v>
      </c>
      <c r="I138" s="42"/>
    </row>
    <row r="139" spans="1:9" x14ac:dyDescent="0.25">
      <c r="A139" s="117">
        <v>213375</v>
      </c>
      <c r="B139" s="117">
        <v>3222</v>
      </c>
      <c r="C139" s="150" t="s">
        <v>247</v>
      </c>
      <c r="D139" s="118">
        <v>55217</v>
      </c>
      <c r="E139" s="121">
        <v>6814</v>
      </c>
      <c r="F139" s="148">
        <f t="shared" ref="F139:F171" si="2">E139/7.5345</f>
        <v>904.3732165372619</v>
      </c>
      <c r="G139" s="121"/>
      <c r="H139" s="121">
        <v>0</v>
      </c>
      <c r="I139" s="42"/>
    </row>
    <row r="140" spans="1:9" x14ac:dyDescent="0.25">
      <c r="A140" s="117">
        <v>213376</v>
      </c>
      <c r="B140" s="117">
        <v>3222</v>
      </c>
      <c r="C140" s="150" t="s">
        <v>247</v>
      </c>
      <c r="D140" s="118">
        <v>55330</v>
      </c>
      <c r="E140" s="121">
        <v>72901.55</v>
      </c>
      <c r="F140" s="148">
        <f t="shared" si="2"/>
        <v>9675.6984537792814</v>
      </c>
      <c r="G140" s="121"/>
      <c r="H140" s="121">
        <v>0</v>
      </c>
      <c r="I140" s="42"/>
    </row>
    <row r="141" spans="1:9" x14ac:dyDescent="0.25">
      <c r="A141" s="117" t="s">
        <v>248</v>
      </c>
      <c r="B141" s="117">
        <v>3223</v>
      </c>
      <c r="C141" s="150" t="s">
        <v>247</v>
      </c>
      <c r="D141" s="118">
        <v>47300</v>
      </c>
      <c r="E141" s="121"/>
      <c r="F141" s="148">
        <f t="shared" si="2"/>
        <v>0</v>
      </c>
      <c r="G141" s="121"/>
      <c r="H141" s="121">
        <v>340.05</v>
      </c>
      <c r="I141" s="42"/>
    </row>
    <row r="142" spans="1:9" x14ac:dyDescent="0.25">
      <c r="A142" s="117">
        <v>213377</v>
      </c>
      <c r="B142" s="117">
        <v>3225</v>
      </c>
      <c r="C142" s="150" t="s">
        <v>249</v>
      </c>
      <c r="D142" s="118">
        <v>55330</v>
      </c>
      <c r="E142" s="121">
        <v>0</v>
      </c>
      <c r="F142" s="148">
        <f t="shared" si="2"/>
        <v>0</v>
      </c>
      <c r="G142" s="121"/>
      <c r="H142" s="121">
        <v>0</v>
      </c>
      <c r="I142" s="42"/>
    </row>
    <row r="143" spans="1:9" x14ac:dyDescent="0.25">
      <c r="A143" s="117">
        <v>213378</v>
      </c>
      <c r="B143" s="117">
        <v>3225</v>
      </c>
      <c r="C143" s="150" t="s">
        <v>249</v>
      </c>
      <c r="D143" s="118">
        <v>47300</v>
      </c>
      <c r="E143" s="121">
        <v>449.7</v>
      </c>
      <c r="F143" s="148">
        <f t="shared" si="2"/>
        <v>59.685446944057333</v>
      </c>
      <c r="G143" s="121"/>
      <c r="H143" s="121">
        <v>0</v>
      </c>
      <c r="I143" s="42"/>
    </row>
    <row r="144" spans="1:9" x14ac:dyDescent="0.25">
      <c r="A144" s="161"/>
      <c r="B144" s="161">
        <v>323</v>
      </c>
      <c r="C144" s="162" t="s">
        <v>193</v>
      </c>
      <c r="D144" s="163"/>
      <c r="E144" s="164">
        <f>E148</f>
        <v>3695</v>
      </c>
      <c r="F144" s="194">
        <f t="shared" si="2"/>
        <v>490.41077709204325</v>
      </c>
      <c r="G144" s="164"/>
      <c r="H144" s="164">
        <f>H148</f>
        <v>402.89</v>
      </c>
      <c r="I144" s="165"/>
    </row>
    <row r="145" spans="1:9" x14ac:dyDescent="0.25">
      <c r="A145" s="117">
        <v>213379</v>
      </c>
      <c r="B145" s="117">
        <v>3231</v>
      </c>
      <c r="C145" s="150" t="s">
        <v>194</v>
      </c>
      <c r="D145" s="118">
        <v>55330</v>
      </c>
      <c r="E145" s="121">
        <v>0</v>
      </c>
      <c r="F145" s="148">
        <f t="shared" si="2"/>
        <v>0</v>
      </c>
      <c r="G145" s="121"/>
      <c r="H145" s="121">
        <v>0</v>
      </c>
      <c r="I145" s="42"/>
    </row>
    <row r="146" spans="1:9" x14ac:dyDescent="0.25">
      <c r="A146" s="117">
        <v>213380</v>
      </c>
      <c r="B146" s="117">
        <v>3234</v>
      </c>
      <c r="C146" s="150" t="s">
        <v>196</v>
      </c>
      <c r="D146" s="118">
        <v>55330</v>
      </c>
      <c r="E146" s="121">
        <v>0</v>
      </c>
      <c r="F146" s="148">
        <f t="shared" si="2"/>
        <v>0</v>
      </c>
      <c r="G146" s="121"/>
      <c r="H146" s="121">
        <v>0</v>
      </c>
      <c r="I146" s="42"/>
    </row>
    <row r="147" spans="1:9" x14ac:dyDescent="0.25">
      <c r="A147" s="117">
        <v>213381</v>
      </c>
      <c r="B147" s="117">
        <v>3234</v>
      </c>
      <c r="C147" s="150" t="s">
        <v>196</v>
      </c>
      <c r="D147" s="118">
        <v>47300</v>
      </c>
      <c r="E147" s="121">
        <v>0</v>
      </c>
      <c r="F147" s="148">
        <f t="shared" si="2"/>
        <v>0</v>
      </c>
      <c r="G147" s="121"/>
      <c r="H147" s="121">
        <v>0</v>
      </c>
      <c r="I147" s="42"/>
    </row>
    <row r="148" spans="1:9" x14ac:dyDescent="0.25">
      <c r="A148" s="117">
        <v>213382</v>
      </c>
      <c r="B148" s="117">
        <v>3236</v>
      </c>
      <c r="C148" s="150" t="s">
        <v>212</v>
      </c>
      <c r="D148" s="118">
        <v>47300</v>
      </c>
      <c r="E148" s="121">
        <v>3695</v>
      </c>
      <c r="F148" s="148">
        <f t="shared" si="2"/>
        <v>490.41077709204325</v>
      </c>
      <c r="G148" s="121"/>
      <c r="H148" s="121">
        <v>402.89</v>
      </c>
      <c r="I148" s="42"/>
    </row>
    <row r="149" spans="1:9" x14ac:dyDescent="0.25">
      <c r="A149" s="117">
        <v>213383</v>
      </c>
      <c r="B149" s="117">
        <v>3236</v>
      </c>
      <c r="C149" s="150" t="s">
        <v>212</v>
      </c>
      <c r="D149" s="118">
        <v>55330</v>
      </c>
      <c r="E149" s="121">
        <v>0</v>
      </c>
      <c r="F149" s="148">
        <f t="shared" si="2"/>
        <v>0</v>
      </c>
      <c r="G149" s="121"/>
      <c r="H149" s="121">
        <v>0</v>
      </c>
      <c r="I149" s="42"/>
    </row>
    <row r="150" spans="1:9" x14ac:dyDescent="0.25">
      <c r="A150" s="117"/>
      <c r="B150" s="117" t="s">
        <v>179</v>
      </c>
      <c r="C150" s="150"/>
      <c r="D150" s="118"/>
      <c r="E150" s="121"/>
      <c r="F150" s="148">
        <f t="shared" si="2"/>
        <v>0</v>
      </c>
      <c r="G150" s="121"/>
      <c r="H150" s="121">
        <v>0</v>
      </c>
      <c r="I150" s="120"/>
    </row>
    <row r="151" spans="1:9" x14ac:dyDescent="0.25">
      <c r="A151" s="135" t="s">
        <v>250</v>
      </c>
      <c r="B151" s="135" t="s">
        <v>251</v>
      </c>
      <c r="C151" s="151"/>
      <c r="D151" s="136"/>
      <c r="E151" s="137">
        <f>E152</f>
        <v>80779.599999999991</v>
      </c>
      <c r="F151" s="193">
        <f t="shared" si="2"/>
        <v>10721.295374610125</v>
      </c>
      <c r="G151" s="137">
        <f>G152</f>
        <v>27375.27</v>
      </c>
      <c r="H151" s="137">
        <f>H153+H166</f>
        <v>16354.88</v>
      </c>
      <c r="I151" s="138">
        <f>SUM(H151/G151*100)</f>
        <v>59.743264632641058</v>
      </c>
    </row>
    <row r="152" spans="1:9" x14ac:dyDescent="0.25">
      <c r="A152" s="117"/>
      <c r="B152" s="117">
        <v>3</v>
      </c>
      <c r="C152" s="150" t="s">
        <v>182</v>
      </c>
      <c r="D152" s="118"/>
      <c r="E152" s="121">
        <f>E153+E166</f>
        <v>80779.599999999991</v>
      </c>
      <c r="F152" s="148">
        <f t="shared" si="2"/>
        <v>10721.295374610125</v>
      </c>
      <c r="G152" s="121">
        <f>G153+G166</f>
        <v>27375.27</v>
      </c>
      <c r="H152" s="121">
        <f>H153+H166</f>
        <v>16354.88</v>
      </c>
      <c r="I152" s="43">
        <f>SUM(H152/G152*100)</f>
        <v>59.743264632641058</v>
      </c>
    </row>
    <row r="153" spans="1:9" x14ac:dyDescent="0.25">
      <c r="A153" s="169"/>
      <c r="B153" s="169">
        <v>31</v>
      </c>
      <c r="C153" s="170" t="s">
        <v>221</v>
      </c>
      <c r="D153" s="171"/>
      <c r="E153" s="172">
        <f>E154+E159+E162</f>
        <v>79746.48</v>
      </c>
      <c r="F153" s="172">
        <f t="shared" si="2"/>
        <v>10584.176786780807</v>
      </c>
      <c r="G153" s="172">
        <v>23767.34</v>
      </c>
      <c r="H153" s="172">
        <f>H154+H159+H162</f>
        <v>14548.119999999999</v>
      </c>
      <c r="I153" s="173">
        <f>SUM(H153/G153*100)</f>
        <v>61.210551959116998</v>
      </c>
    </row>
    <row r="154" spans="1:9" x14ac:dyDescent="0.25">
      <c r="A154" s="161"/>
      <c r="B154" s="161">
        <v>311</v>
      </c>
      <c r="C154" s="162" t="s">
        <v>222</v>
      </c>
      <c r="D154" s="163"/>
      <c r="E154" s="164">
        <f>E157+E158</f>
        <v>65838.459999999992</v>
      </c>
      <c r="F154" s="194">
        <f t="shared" si="2"/>
        <v>8738.2653128940201</v>
      </c>
      <c r="G154" s="164"/>
      <c r="H154" s="164">
        <f>H157+H158</f>
        <v>12230.14</v>
      </c>
      <c r="I154" s="165"/>
    </row>
    <row r="155" spans="1:9" x14ac:dyDescent="0.25">
      <c r="A155" s="117">
        <v>213384</v>
      </c>
      <c r="B155" s="117">
        <v>3111</v>
      </c>
      <c r="C155" s="150" t="s">
        <v>223</v>
      </c>
      <c r="D155" s="118">
        <v>55047</v>
      </c>
      <c r="E155" s="121">
        <v>0</v>
      </c>
      <c r="F155" s="148">
        <f t="shared" si="2"/>
        <v>0</v>
      </c>
      <c r="G155" s="121"/>
      <c r="H155" s="121"/>
      <c r="I155" s="42"/>
    </row>
    <row r="156" spans="1:9" x14ac:dyDescent="0.25">
      <c r="A156" s="117">
        <v>213385</v>
      </c>
      <c r="B156" s="117">
        <v>3111</v>
      </c>
      <c r="C156" s="150" t="s">
        <v>223</v>
      </c>
      <c r="D156" s="118">
        <v>47300</v>
      </c>
      <c r="E156" s="121">
        <v>0</v>
      </c>
      <c r="F156" s="148">
        <f t="shared" si="2"/>
        <v>0</v>
      </c>
      <c r="G156" s="121"/>
      <c r="H156" s="121"/>
      <c r="I156" s="42"/>
    </row>
    <row r="157" spans="1:9" x14ac:dyDescent="0.25">
      <c r="A157" s="117">
        <v>213386</v>
      </c>
      <c r="B157" s="117">
        <v>3111</v>
      </c>
      <c r="C157" s="150" t="s">
        <v>252</v>
      </c>
      <c r="D157" s="118">
        <v>55217</v>
      </c>
      <c r="E157" s="121">
        <v>43126.239999999998</v>
      </c>
      <c r="F157" s="148">
        <f t="shared" si="2"/>
        <v>5723.835689163182</v>
      </c>
      <c r="G157" s="121"/>
      <c r="H157" s="121">
        <v>6150.08</v>
      </c>
      <c r="I157" s="42"/>
    </row>
    <row r="158" spans="1:9" x14ac:dyDescent="0.25">
      <c r="A158" s="117">
        <v>213387</v>
      </c>
      <c r="B158" s="117">
        <v>3111</v>
      </c>
      <c r="C158" s="150" t="s">
        <v>253</v>
      </c>
      <c r="D158" s="118">
        <v>55330</v>
      </c>
      <c r="E158" s="121">
        <v>22712.22</v>
      </c>
      <c r="F158" s="148">
        <f t="shared" si="2"/>
        <v>3014.4296237308381</v>
      </c>
      <c r="G158" s="121"/>
      <c r="H158" s="121">
        <v>6080.06</v>
      </c>
      <c r="I158" s="42"/>
    </row>
    <row r="159" spans="1:9" x14ac:dyDescent="0.25">
      <c r="A159" s="161"/>
      <c r="B159" s="161">
        <v>312</v>
      </c>
      <c r="C159" s="162" t="s">
        <v>227</v>
      </c>
      <c r="D159" s="163"/>
      <c r="E159" s="164">
        <f>E160+E161</f>
        <v>3000</v>
      </c>
      <c r="F159" s="194">
        <f t="shared" si="2"/>
        <v>398.16842524387812</v>
      </c>
      <c r="G159" s="164"/>
      <c r="H159" s="164">
        <f>H160+H161</f>
        <v>300</v>
      </c>
      <c r="I159" s="165"/>
    </row>
    <row r="160" spans="1:9" x14ac:dyDescent="0.25">
      <c r="A160" s="117">
        <v>213388</v>
      </c>
      <c r="B160" s="117">
        <v>3121</v>
      </c>
      <c r="C160" s="150" t="s">
        <v>227</v>
      </c>
      <c r="D160" s="118">
        <v>55217</v>
      </c>
      <c r="E160" s="121">
        <v>2010</v>
      </c>
      <c r="F160" s="148">
        <f t="shared" si="2"/>
        <v>266.77284491339833</v>
      </c>
      <c r="G160" s="121"/>
      <c r="H160" s="121">
        <v>150.84</v>
      </c>
      <c r="I160" s="42"/>
    </row>
    <row r="161" spans="1:9" x14ac:dyDescent="0.25">
      <c r="A161" s="117">
        <v>213389</v>
      </c>
      <c r="B161" s="117">
        <v>3121</v>
      </c>
      <c r="C161" s="150" t="s">
        <v>227</v>
      </c>
      <c r="D161" s="118">
        <v>55330</v>
      </c>
      <c r="E161" s="121">
        <v>990</v>
      </c>
      <c r="F161" s="148">
        <f t="shared" si="2"/>
        <v>131.39558033047979</v>
      </c>
      <c r="G161" s="121"/>
      <c r="H161" s="121">
        <v>149.16</v>
      </c>
      <c r="I161" s="42">
        <v>150.84</v>
      </c>
    </row>
    <row r="162" spans="1:9" x14ac:dyDescent="0.25">
      <c r="A162" s="161"/>
      <c r="B162" s="161">
        <v>313</v>
      </c>
      <c r="C162" s="162" t="s">
        <v>228</v>
      </c>
      <c r="D162" s="163"/>
      <c r="E162" s="164">
        <f>E164+E165</f>
        <v>10908.02</v>
      </c>
      <c r="F162" s="194">
        <f t="shared" si="2"/>
        <v>1447.7430486429093</v>
      </c>
      <c r="G162" s="164"/>
      <c r="H162" s="164">
        <f>H164+H165</f>
        <v>2017.98</v>
      </c>
      <c r="I162" s="165"/>
    </row>
    <row r="163" spans="1:9" x14ac:dyDescent="0.25">
      <c r="A163" s="117">
        <v>213390</v>
      </c>
      <c r="B163" s="117">
        <v>3132</v>
      </c>
      <c r="C163" s="150" t="s">
        <v>229</v>
      </c>
      <c r="D163" s="118">
        <v>55047</v>
      </c>
      <c r="E163" s="121">
        <v>0</v>
      </c>
      <c r="F163" s="148">
        <f t="shared" si="2"/>
        <v>0</v>
      </c>
      <c r="G163" s="121"/>
      <c r="H163" s="121"/>
      <c r="I163" s="42"/>
    </row>
    <row r="164" spans="1:9" x14ac:dyDescent="0.25">
      <c r="A164" s="117">
        <v>213391</v>
      </c>
      <c r="B164" s="117">
        <v>3132</v>
      </c>
      <c r="C164" s="150" t="s">
        <v>229</v>
      </c>
      <c r="D164" s="118">
        <v>55217</v>
      </c>
      <c r="E164" s="121">
        <v>7149.64</v>
      </c>
      <c r="F164" s="148">
        <f t="shared" si="2"/>
        <v>948.92029995354699</v>
      </c>
      <c r="G164" s="121"/>
      <c r="H164" s="121">
        <v>1014.64</v>
      </c>
      <c r="I164" s="42"/>
    </row>
    <row r="165" spans="1:9" x14ac:dyDescent="0.25">
      <c r="A165" s="117">
        <v>213392</v>
      </c>
      <c r="B165" s="117">
        <v>3132</v>
      </c>
      <c r="C165" s="150" t="s">
        <v>229</v>
      </c>
      <c r="D165" s="118">
        <v>55330</v>
      </c>
      <c r="E165" s="121">
        <v>3758.38</v>
      </c>
      <c r="F165" s="148">
        <f t="shared" si="2"/>
        <v>498.82274868936224</v>
      </c>
      <c r="G165" s="121"/>
      <c r="H165" s="121">
        <v>1003.34</v>
      </c>
      <c r="I165" s="42"/>
    </row>
    <row r="166" spans="1:9" x14ac:dyDescent="0.25">
      <c r="A166" s="169"/>
      <c r="B166" s="169">
        <v>32</v>
      </c>
      <c r="C166" s="170" t="s">
        <v>183</v>
      </c>
      <c r="D166" s="171"/>
      <c r="E166" s="172">
        <f>E167</f>
        <v>1033.1199999999999</v>
      </c>
      <c r="F166" s="172">
        <f t="shared" si="2"/>
        <v>137.11858782931844</v>
      </c>
      <c r="G166" s="172">
        <v>3607.93</v>
      </c>
      <c r="H166" s="172">
        <f>H167+H170</f>
        <v>1806.76</v>
      </c>
      <c r="I166" s="173">
        <f>SUM(H166/G166*100)</f>
        <v>50.07746824356348</v>
      </c>
    </row>
    <row r="167" spans="1:9" x14ac:dyDescent="0.25">
      <c r="A167" s="161"/>
      <c r="B167" s="161">
        <v>321</v>
      </c>
      <c r="C167" s="162" t="s">
        <v>184</v>
      </c>
      <c r="D167" s="163"/>
      <c r="E167" s="164">
        <f>E168+E169</f>
        <v>1033.1199999999999</v>
      </c>
      <c r="F167" s="194">
        <f t="shared" si="2"/>
        <v>137.11858782931844</v>
      </c>
      <c r="G167" s="164"/>
      <c r="H167" s="164">
        <f>H168+H169</f>
        <v>525.05999999999995</v>
      </c>
      <c r="I167" s="165"/>
    </row>
    <row r="168" spans="1:9" x14ac:dyDescent="0.25">
      <c r="A168" s="117">
        <v>213393</v>
      </c>
      <c r="B168" s="117">
        <v>3212</v>
      </c>
      <c r="C168" s="150" t="s">
        <v>232</v>
      </c>
      <c r="D168" s="118">
        <v>55217</v>
      </c>
      <c r="E168" s="121">
        <v>678.06</v>
      </c>
      <c r="F168" s="148">
        <f t="shared" si="2"/>
        <v>89.99402747362133</v>
      </c>
      <c r="G168" s="121"/>
      <c r="H168" s="121">
        <v>264</v>
      </c>
      <c r="I168" s="42"/>
    </row>
    <row r="169" spans="1:9" x14ac:dyDescent="0.25">
      <c r="A169" s="117">
        <v>213394</v>
      </c>
      <c r="B169" s="117">
        <v>3212</v>
      </c>
      <c r="C169" s="150" t="s">
        <v>232</v>
      </c>
      <c r="D169" s="118">
        <v>55330</v>
      </c>
      <c r="E169" s="121">
        <v>355.06</v>
      </c>
      <c r="F169" s="148">
        <f t="shared" si="2"/>
        <v>47.124560355697128</v>
      </c>
      <c r="G169" s="121"/>
      <c r="H169" s="121">
        <v>261.06</v>
      </c>
      <c r="I169" s="42"/>
    </row>
    <row r="170" spans="1:9" x14ac:dyDescent="0.25">
      <c r="A170" s="161"/>
      <c r="B170" s="161">
        <v>323</v>
      </c>
      <c r="C170" s="162" t="s">
        <v>193</v>
      </c>
      <c r="D170" s="163"/>
      <c r="E170" s="164">
        <v>0</v>
      </c>
      <c r="F170" s="194">
        <f t="shared" si="2"/>
        <v>0</v>
      </c>
      <c r="G170" s="164"/>
      <c r="H170" s="164">
        <f>H171+H172</f>
        <v>1281.7</v>
      </c>
      <c r="I170" s="165"/>
    </row>
    <row r="171" spans="1:9" x14ac:dyDescent="0.25">
      <c r="A171" s="117">
        <v>213395</v>
      </c>
      <c r="B171" s="117">
        <v>3237</v>
      </c>
      <c r="C171" s="150" t="s">
        <v>197</v>
      </c>
      <c r="D171" s="118">
        <v>55217</v>
      </c>
      <c r="E171" s="121">
        <v>0</v>
      </c>
      <c r="F171" s="148">
        <f t="shared" si="2"/>
        <v>0</v>
      </c>
      <c r="G171" s="121"/>
      <c r="H171" s="121">
        <v>644.44000000000005</v>
      </c>
      <c r="I171" s="42"/>
    </row>
    <row r="172" spans="1:9" x14ac:dyDescent="0.25">
      <c r="A172" s="117"/>
      <c r="B172" s="117">
        <v>3237</v>
      </c>
      <c r="C172" s="150" t="s">
        <v>374</v>
      </c>
      <c r="D172" s="118">
        <v>55330</v>
      </c>
      <c r="E172" s="121"/>
      <c r="F172" s="148"/>
      <c r="G172" s="121"/>
      <c r="H172" s="121">
        <v>637.26</v>
      </c>
      <c r="I172" s="42"/>
    </row>
    <row r="173" spans="1:9" x14ac:dyDescent="0.25">
      <c r="A173" s="117"/>
      <c r="B173" s="117" t="s">
        <v>242</v>
      </c>
      <c r="C173" s="150"/>
      <c r="D173" s="118"/>
      <c r="E173" s="121"/>
      <c r="F173" s="148">
        <f t="shared" ref="F173:F197" si="3">E173/7.5345</f>
        <v>0</v>
      </c>
      <c r="G173" s="121"/>
      <c r="H173" s="121"/>
      <c r="I173" s="120"/>
    </row>
    <row r="174" spans="1:9" x14ac:dyDescent="0.25">
      <c r="A174" s="135" t="s">
        <v>254</v>
      </c>
      <c r="B174" s="135" t="s">
        <v>255</v>
      </c>
      <c r="C174" s="151"/>
      <c r="D174" s="136"/>
      <c r="E174" s="137">
        <f>E175</f>
        <v>10118.02</v>
      </c>
      <c r="F174" s="193">
        <f t="shared" si="3"/>
        <v>1342.8920299953547</v>
      </c>
      <c r="G174" s="137">
        <f>G175</f>
        <v>4154.22</v>
      </c>
      <c r="H174" s="137">
        <f>H175</f>
        <v>1648.72</v>
      </c>
      <c r="I174" s="138">
        <f>SUM(H174/G174*100)</f>
        <v>39.687835502212202</v>
      </c>
    </row>
    <row r="175" spans="1:9" x14ac:dyDescent="0.25">
      <c r="A175" s="117"/>
      <c r="B175" s="117">
        <v>3</v>
      </c>
      <c r="C175" s="150" t="s">
        <v>182</v>
      </c>
      <c r="D175" s="118"/>
      <c r="E175" s="121">
        <f>E176</f>
        <v>10118.02</v>
      </c>
      <c r="F175" s="148">
        <f t="shared" si="3"/>
        <v>1342.8920299953547</v>
      </c>
      <c r="G175" s="121">
        <f>G176</f>
        <v>4154.22</v>
      </c>
      <c r="H175" s="121">
        <f>H176</f>
        <v>1648.72</v>
      </c>
      <c r="I175" s="43">
        <f>SUM(H175/G175*100)</f>
        <v>39.687835502212202</v>
      </c>
    </row>
    <row r="176" spans="1:9" x14ac:dyDescent="0.25">
      <c r="A176" s="169"/>
      <c r="B176" s="169">
        <v>32</v>
      </c>
      <c r="C176" s="170" t="s">
        <v>183</v>
      </c>
      <c r="D176" s="171"/>
      <c r="E176" s="172">
        <f>E177+E186+E195</f>
        <v>10118.02</v>
      </c>
      <c r="F176" s="172">
        <f t="shared" si="3"/>
        <v>1342.8920299953547</v>
      </c>
      <c r="G176" s="172">
        <v>4154.22</v>
      </c>
      <c r="H176" s="172">
        <f>H177+H195</f>
        <v>1648.72</v>
      </c>
      <c r="I176" s="173">
        <f>SUM(H176/G176*100)</f>
        <v>39.687835502212202</v>
      </c>
    </row>
    <row r="177" spans="1:9" x14ac:dyDescent="0.25">
      <c r="A177" s="161"/>
      <c r="B177" s="161">
        <v>322</v>
      </c>
      <c r="C177" s="162" t="s">
        <v>188</v>
      </c>
      <c r="D177" s="163"/>
      <c r="E177" s="164">
        <f>E181+E182+E183+E184+E185+E180</f>
        <v>10118.02</v>
      </c>
      <c r="F177" s="194">
        <f t="shared" si="3"/>
        <v>1342.8920299953547</v>
      </c>
      <c r="G177" s="164"/>
      <c r="H177" s="164">
        <f>H181+H182+H183</f>
        <v>613.17000000000007</v>
      </c>
      <c r="I177" s="165"/>
    </row>
    <row r="178" spans="1:9" x14ac:dyDescent="0.25">
      <c r="A178" s="117">
        <v>213396</v>
      </c>
      <c r="B178" s="117">
        <v>3221</v>
      </c>
      <c r="C178" s="150" t="s">
        <v>189</v>
      </c>
      <c r="D178" s="118">
        <v>55217</v>
      </c>
      <c r="E178" s="121">
        <v>0</v>
      </c>
      <c r="F178" s="148">
        <f t="shared" si="3"/>
        <v>0</v>
      </c>
      <c r="G178" s="121"/>
      <c r="H178" s="121"/>
      <c r="I178" s="42"/>
    </row>
    <row r="179" spans="1:9" ht="24" x14ac:dyDescent="0.25">
      <c r="A179" s="117"/>
      <c r="B179" s="117">
        <v>3221</v>
      </c>
      <c r="C179" s="206" t="s">
        <v>189</v>
      </c>
      <c r="D179" s="139">
        <v>55330</v>
      </c>
      <c r="E179" s="121">
        <v>0</v>
      </c>
      <c r="F179" s="148">
        <f t="shared" si="3"/>
        <v>0</v>
      </c>
      <c r="G179" s="121"/>
      <c r="H179" s="121"/>
      <c r="I179" s="42"/>
    </row>
    <row r="180" spans="1:9" x14ac:dyDescent="0.25">
      <c r="A180" s="117"/>
      <c r="B180" s="117">
        <v>3222</v>
      </c>
      <c r="C180" s="152" t="s">
        <v>345</v>
      </c>
      <c r="D180" s="139">
        <v>55217</v>
      </c>
      <c r="E180" s="121">
        <v>1500</v>
      </c>
      <c r="F180" s="148">
        <f t="shared" si="3"/>
        <v>199.08421262193906</v>
      </c>
      <c r="G180" s="121"/>
      <c r="H180" s="121"/>
      <c r="I180" s="42"/>
    </row>
    <row r="181" spans="1:9" x14ac:dyDescent="0.25">
      <c r="A181" s="117">
        <v>213397</v>
      </c>
      <c r="B181" s="117">
        <v>3223</v>
      </c>
      <c r="C181" s="150" t="s">
        <v>211</v>
      </c>
      <c r="D181" s="118">
        <v>55132</v>
      </c>
      <c r="E181" s="121">
        <v>654</v>
      </c>
      <c r="F181" s="148">
        <f t="shared" si="3"/>
        <v>86.800716703165435</v>
      </c>
      <c r="G181" s="121"/>
      <c r="H181" s="121">
        <v>7.97</v>
      </c>
      <c r="I181" s="42"/>
    </row>
    <row r="182" spans="1:9" x14ac:dyDescent="0.25">
      <c r="A182" s="117">
        <v>213398</v>
      </c>
      <c r="B182" s="117">
        <v>3223</v>
      </c>
      <c r="C182" s="150" t="s">
        <v>211</v>
      </c>
      <c r="D182" s="118">
        <v>55217</v>
      </c>
      <c r="E182" s="121"/>
      <c r="F182" s="148">
        <f t="shared" si="3"/>
        <v>0</v>
      </c>
      <c r="G182" s="121"/>
      <c r="H182" s="121">
        <v>363.12</v>
      </c>
      <c r="I182" s="42"/>
    </row>
    <row r="183" spans="1:9" x14ac:dyDescent="0.25">
      <c r="A183" s="117">
        <v>213399</v>
      </c>
      <c r="B183" s="117">
        <v>3223</v>
      </c>
      <c r="C183" s="150" t="s">
        <v>211</v>
      </c>
      <c r="D183" s="118">
        <v>55330</v>
      </c>
      <c r="E183" s="121">
        <v>6164.02</v>
      </c>
      <c r="F183" s="148">
        <f t="shared" si="3"/>
        <v>818.10604552392329</v>
      </c>
      <c r="G183" s="121"/>
      <c r="H183" s="121">
        <v>242.08</v>
      </c>
      <c r="I183" s="42"/>
    </row>
    <row r="184" spans="1:9" x14ac:dyDescent="0.25">
      <c r="A184" s="117" t="s">
        <v>256</v>
      </c>
      <c r="B184" s="117">
        <v>3224</v>
      </c>
      <c r="C184" s="150" t="s">
        <v>190</v>
      </c>
      <c r="D184" s="118">
        <v>55330</v>
      </c>
      <c r="E184" s="121">
        <v>0</v>
      </c>
      <c r="F184" s="148">
        <f t="shared" si="3"/>
        <v>0</v>
      </c>
      <c r="G184" s="121"/>
      <c r="H184" s="121"/>
      <c r="I184" s="42"/>
    </row>
    <row r="185" spans="1:9" x14ac:dyDescent="0.25">
      <c r="A185" s="117">
        <v>213400</v>
      </c>
      <c r="B185" s="117">
        <v>3225</v>
      </c>
      <c r="C185" s="150" t="s">
        <v>191</v>
      </c>
      <c r="D185" s="118">
        <v>55217</v>
      </c>
      <c r="E185" s="121">
        <v>1800</v>
      </c>
      <c r="F185" s="148">
        <f t="shared" si="3"/>
        <v>238.90105514632688</v>
      </c>
      <c r="G185" s="121"/>
      <c r="H185" s="121"/>
      <c r="I185" s="42"/>
    </row>
    <row r="186" spans="1:9" x14ac:dyDescent="0.25">
      <c r="A186" s="161"/>
      <c r="B186" s="161">
        <v>323</v>
      </c>
      <c r="C186" s="162" t="s">
        <v>193</v>
      </c>
      <c r="D186" s="163"/>
      <c r="E186" s="164">
        <f>E187+E188+E189+E190+E191+E193</f>
        <v>0</v>
      </c>
      <c r="F186" s="194">
        <f t="shared" si="3"/>
        <v>0</v>
      </c>
      <c r="G186" s="164"/>
      <c r="H186" s="164"/>
      <c r="I186" s="165"/>
    </row>
    <row r="187" spans="1:9" x14ac:dyDescent="0.25">
      <c r="A187" s="117">
        <v>213401</v>
      </c>
      <c r="B187" s="117">
        <v>3231</v>
      </c>
      <c r="C187" s="150" t="s">
        <v>194</v>
      </c>
      <c r="D187" s="118">
        <v>55132</v>
      </c>
      <c r="E187" s="121">
        <v>0</v>
      </c>
      <c r="F187" s="148">
        <f t="shared" si="3"/>
        <v>0</v>
      </c>
      <c r="G187" s="121"/>
      <c r="H187" s="121"/>
      <c r="I187" s="42"/>
    </row>
    <row r="188" spans="1:9" x14ac:dyDescent="0.25">
      <c r="A188" s="117">
        <v>213402</v>
      </c>
      <c r="B188" s="117">
        <v>3231</v>
      </c>
      <c r="C188" s="150" t="s">
        <v>194</v>
      </c>
      <c r="D188" s="118">
        <v>55217</v>
      </c>
      <c r="E188" s="121">
        <v>0</v>
      </c>
      <c r="F188" s="148">
        <f t="shared" si="3"/>
        <v>0</v>
      </c>
      <c r="G188" s="121"/>
      <c r="H188" s="121"/>
      <c r="I188" s="42"/>
    </row>
    <row r="189" spans="1:9" x14ac:dyDescent="0.25">
      <c r="A189" s="117"/>
      <c r="B189" s="117">
        <v>3231</v>
      </c>
      <c r="C189" s="150" t="s">
        <v>194</v>
      </c>
      <c r="D189" s="118">
        <v>55330</v>
      </c>
      <c r="E189" s="121">
        <v>0</v>
      </c>
      <c r="F189" s="148">
        <f t="shared" si="3"/>
        <v>0</v>
      </c>
      <c r="G189" s="121"/>
      <c r="H189" s="121"/>
      <c r="I189" s="42"/>
    </row>
    <row r="190" spans="1:9" x14ac:dyDescent="0.25">
      <c r="A190" s="117">
        <v>213403</v>
      </c>
      <c r="B190" s="117">
        <v>3232</v>
      </c>
      <c r="C190" s="150" t="s">
        <v>195</v>
      </c>
      <c r="D190" s="118">
        <v>55217</v>
      </c>
      <c r="E190" s="121">
        <v>0</v>
      </c>
      <c r="F190" s="148">
        <f t="shared" si="3"/>
        <v>0</v>
      </c>
      <c r="G190" s="121"/>
      <c r="H190" s="121"/>
      <c r="I190" s="42"/>
    </row>
    <row r="191" spans="1:9" x14ac:dyDescent="0.25">
      <c r="A191" s="117">
        <v>213404</v>
      </c>
      <c r="B191" s="117">
        <v>3235</v>
      </c>
      <c r="C191" s="150" t="s">
        <v>257</v>
      </c>
      <c r="D191" s="118">
        <v>55217</v>
      </c>
      <c r="E191" s="121">
        <v>0</v>
      </c>
      <c r="F191" s="148">
        <f t="shared" si="3"/>
        <v>0</v>
      </c>
      <c r="G191" s="121"/>
      <c r="H191" s="121"/>
      <c r="I191" s="42"/>
    </row>
    <row r="192" spans="1:9" x14ac:dyDescent="0.25">
      <c r="A192" s="117"/>
      <c r="B192" s="117">
        <v>3235</v>
      </c>
      <c r="C192" s="150" t="s">
        <v>257</v>
      </c>
      <c r="D192" s="118">
        <v>55330</v>
      </c>
      <c r="E192" s="121"/>
      <c r="F192" s="148">
        <f t="shared" si="3"/>
        <v>0</v>
      </c>
      <c r="G192" s="121"/>
      <c r="H192" s="121"/>
      <c r="I192" s="42"/>
    </row>
    <row r="193" spans="1:9" x14ac:dyDescent="0.25">
      <c r="A193" s="117">
        <v>213405</v>
      </c>
      <c r="B193" s="117">
        <v>3239</v>
      </c>
      <c r="C193" s="150" t="s">
        <v>199</v>
      </c>
      <c r="D193" s="118">
        <v>55217</v>
      </c>
      <c r="E193" s="121">
        <v>0</v>
      </c>
      <c r="F193" s="148">
        <f t="shared" si="3"/>
        <v>0</v>
      </c>
      <c r="G193" s="121"/>
      <c r="H193" s="121"/>
      <c r="I193" s="42"/>
    </row>
    <row r="194" spans="1:9" x14ac:dyDescent="0.25">
      <c r="A194" s="117" t="s">
        <v>258</v>
      </c>
      <c r="B194" s="117">
        <v>3239</v>
      </c>
      <c r="C194" s="150" t="s">
        <v>199</v>
      </c>
      <c r="D194" s="118">
        <v>55330</v>
      </c>
      <c r="E194" s="121">
        <v>0</v>
      </c>
      <c r="F194" s="148">
        <f t="shared" si="3"/>
        <v>0</v>
      </c>
      <c r="G194" s="121"/>
      <c r="H194" s="121"/>
      <c r="I194" s="42"/>
    </row>
    <row r="195" spans="1:9" x14ac:dyDescent="0.25">
      <c r="A195" s="161"/>
      <c r="B195" s="161">
        <v>329</v>
      </c>
      <c r="C195" s="162" t="s">
        <v>200</v>
      </c>
      <c r="D195" s="163"/>
      <c r="E195" s="164">
        <v>0</v>
      </c>
      <c r="F195" s="194">
        <f t="shared" si="3"/>
        <v>0</v>
      </c>
      <c r="G195" s="164"/>
      <c r="H195" s="164">
        <f>H197+H198</f>
        <v>1035.55</v>
      </c>
      <c r="I195" s="165"/>
    </row>
    <row r="196" spans="1:9" x14ac:dyDescent="0.25">
      <c r="A196" s="117">
        <v>213406</v>
      </c>
      <c r="B196" s="117">
        <v>3299</v>
      </c>
      <c r="C196" s="150" t="s">
        <v>205</v>
      </c>
      <c r="D196" s="118">
        <v>55217</v>
      </c>
      <c r="E196" s="121">
        <v>0</v>
      </c>
      <c r="F196" s="148">
        <f t="shared" si="3"/>
        <v>0</v>
      </c>
      <c r="G196" s="121"/>
      <c r="H196" s="121"/>
      <c r="I196" s="42"/>
    </row>
    <row r="197" spans="1:9" x14ac:dyDescent="0.25">
      <c r="A197" s="117"/>
      <c r="B197" s="117">
        <v>3299</v>
      </c>
      <c r="C197" s="150" t="s">
        <v>205</v>
      </c>
      <c r="D197" s="118">
        <v>55330</v>
      </c>
      <c r="E197" s="121">
        <v>0</v>
      </c>
      <c r="F197" s="148">
        <f t="shared" si="3"/>
        <v>0</v>
      </c>
      <c r="G197" s="121"/>
      <c r="H197" s="121">
        <v>909.15</v>
      </c>
      <c r="I197" s="42"/>
    </row>
    <row r="198" spans="1:9" x14ac:dyDescent="0.25">
      <c r="A198" s="117" t="s">
        <v>375</v>
      </c>
      <c r="B198" s="117">
        <v>3299</v>
      </c>
      <c r="C198" s="150" t="s">
        <v>205</v>
      </c>
      <c r="D198" s="118">
        <v>63000</v>
      </c>
      <c r="E198" s="121"/>
      <c r="F198" s="148"/>
      <c r="G198" s="121"/>
      <c r="H198" s="121">
        <v>126.4</v>
      </c>
      <c r="I198" s="42"/>
    </row>
    <row r="199" spans="1:9" x14ac:dyDescent="0.25">
      <c r="A199" s="117"/>
      <c r="B199" s="117" t="s">
        <v>179</v>
      </c>
      <c r="C199" s="150"/>
      <c r="D199" s="118"/>
      <c r="E199" s="121"/>
      <c r="F199" s="148">
        <f t="shared" ref="F199:F233" si="4">E199/7.5345</f>
        <v>0</v>
      </c>
      <c r="G199" s="121"/>
      <c r="H199" s="121"/>
      <c r="I199" s="120"/>
    </row>
    <row r="200" spans="1:9" x14ac:dyDescent="0.25">
      <c r="A200" s="135" t="s">
        <v>259</v>
      </c>
      <c r="B200" s="135" t="s">
        <v>260</v>
      </c>
      <c r="C200" s="151"/>
      <c r="D200" s="136"/>
      <c r="E200" s="137">
        <f>E201+E205</f>
        <v>0</v>
      </c>
      <c r="F200" s="193">
        <f t="shared" si="4"/>
        <v>0</v>
      </c>
      <c r="G200" s="137">
        <f>G201+G205</f>
        <v>13405</v>
      </c>
      <c r="H200" s="137"/>
      <c r="I200" s="138">
        <f>SUM(H200/G200*100)</f>
        <v>0</v>
      </c>
    </row>
    <row r="201" spans="1:9" x14ac:dyDescent="0.25">
      <c r="A201" s="117"/>
      <c r="B201" s="117">
        <v>3</v>
      </c>
      <c r="C201" s="150" t="s">
        <v>182</v>
      </c>
      <c r="D201" s="118"/>
      <c r="E201" s="121">
        <f>E202</f>
        <v>0</v>
      </c>
      <c r="F201" s="148">
        <f t="shared" si="4"/>
        <v>0</v>
      </c>
      <c r="G201" s="121">
        <f>G202</f>
        <v>9954.2099999999991</v>
      </c>
      <c r="H201" s="121"/>
      <c r="I201" s="43">
        <f>SUM(H201/G201*100)</f>
        <v>0</v>
      </c>
    </row>
    <row r="202" spans="1:9" x14ac:dyDescent="0.25">
      <c r="A202" s="169"/>
      <c r="B202" s="169">
        <v>32</v>
      </c>
      <c r="C202" s="170" t="s">
        <v>183</v>
      </c>
      <c r="D202" s="171"/>
      <c r="E202" s="172">
        <f>E203</f>
        <v>0</v>
      </c>
      <c r="F202" s="172">
        <f t="shared" si="4"/>
        <v>0</v>
      </c>
      <c r="G202" s="172">
        <v>9954.2099999999991</v>
      </c>
      <c r="H202" s="172"/>
      <c r="I202" s="173">
        <f>SUM(H202/G202*100)</f>
        <v>0</v>
      </c>
    </row>
    <row r="203" spans="1:9" x14ac:dyDescent="0.25">
      <c r="A203" s="161"/>
      <c r="B203" s="161">
        <v>322</v>
      </c>
      <c r="C203" s="162" t="s">
        <v>188</v>
      </c>
      <c r="D203" s="163"/>
      <c r="E203" s="164"/>
      <c r="F203" s="194">
        <f t="shared" si="4"/>
        <v>0</v>
      </c>
      <c r="G203" s="164"/>
      <c r="H203" s="164"/>
      <c r="I203" s="165"/>
    </row>
    <row r="204" spans="1:9" x14ac:dyDescent="0.25">
      <c r="A204" s="117">
        <v>213407</v>
      </c>
      <c r="B204" s="117">
        <v>3221</v>
      </c>
      <c r="C204" s="150" t="s">
        <v>261</v>
      </c>
      <c r="D204" s="118">
        <v>53082</v>
      </c>
      <c r="E204" s="121">
        <v>0</v>
      </c>
      <c r="F204" s="148">
        <f t="shared" si="4"/>
        <v>0</v>
      </c>
      <c r="G204" s="121"/>
      <c r="H204" s="121"/>
      <c r="I204" s="42"/>
    </row>
    <row r="205" spans="1:9" x14ac:dyDescent="0.25">
      <c r="A205" s="117"/>
      <c r="B205" s="117">
        <v>4</v>
      </c>
      <c r="C205" s="150" t="s">
        <v>262</v>
      </c>
      <c r="D205" s="118"/>
      <c r="E205" s="121">
        <f>E206</f>
        <v>0</v>
      </c>
      <c r="F205" s="148">
        <f t="shared" si="4"/>
        <v>0</v>
      </c>
      <c r="G205" s="121">
        <f>G206</f>
        <v>3450.79</v>
      </c>
      <c r="H205" s="121">
        <v>0</v>
      </c>
      <c r="I205" s="43">
        <f>SUM(H205/G205*100)</f>
        <v>0</v>
      </c>
    </row>
    <row r="206" spans="1:9" ht="36" x14ac:dyDescent="0.25">
      <c r="A206" s="169"/>
      <c r="B206" s="169">
        <v>42</v>
      </c>
      <c r="C206" s="205" t="s">
        <v>263</v>
      </c>
      <c r="D206" s="186"/>
      <c r="E206" s="172"/>
      <c r="F206" s="172">
        <f t="shared" si="4"/>
        <v>0</v>
      </c>
      <c r="G206" s="172">
        <v>3450.79</v>
      </c>
      <c r="H206" s="172"/>
      <c r="I206" s="173">
        <f>SUM(H206/G206*100)</f>
        <v>0</v>
      </c>
    </row>
    <row r="207" spans="1:9" x14ac:dyDescent="0.25">
      <c r="A207" s="161"/>
      <c r="B207" s="161">
        <v>424</v>
      </c>
      <c r="C207" s="162" t="s">
        <v>264</v>
      </c>
      <c r="D207" s="163"/>
      <c r="E207" s="164">
        <f>E208</f>
        <v>0</v>
      </c>
      <c r="F207" s="194">
        <f t="shared" si="4"/>
        <v>0</v>
      </c>
      <c r="G207" s="164"/>
      <c r="H207" s="164"/>
      <c r="I207" s="165"/>
    </row>
    <row r="208" spans="1:9" x14ac:dyDescent="0.25">
      <c r="A208" s="117">
        <v>213408</v>
      </c>
      <c r="B208" s="117">
        <v>4241</v>
      </c>
      <c r="C208" s="150" t="s">
        <v>265</v>
      </c>
      <c r="D208" s="118">
        <v>53082</v>
      </c>
      <c r="E208" s="121"/>
      <c r="F208" s="148">
        <f t="shared" si="4"/>
        <v>0</v>
      </c>
      <c r="G208" s="121"/>
      <c r="H208" s="121">
        <v>0</v>
      </c>
      <c r="I208" s="42"/>
    </row>
    <row r="209" spans="1:9" x14ac:dyDescent="0.25">
      <c r="A209" s="117"/>
      <c r="B209" s="117" t="s">
        <v>242</v>
      </c>
      <c r="C209" s="150"/>
      <c r="D209" s="118"/>
      <c r="E209" s="121"/>
      <c r="F209" s="148">
        <f t="shared" si="4"/>
        <v>0</v>
      </c>
      <c r="G209" s="121"/>
      <c r="H209" s="121"/>
      <c r="I209" s="120"/>
    </row>
    <row r="210" spans="1:9" x14ac:dyDescent="0.25">
      <c r="A210" s="135" t="s">
        <v>266</v>
      </c>
      <c r="B210" s="135" t="s">
        <v>267</v>
      </c>
      <c r="C210" s="151"/>
      <c r="D210" s="136"/>
      <c r="E210" s="137">
        <v>0</v>
      </c>
      <c r="F210" s="193">
        <f t="shared" si="4"/>
        <v>0</v>
      </c>
      <c r="G210" s="137">
        <f>G211</f>
        <v>265.45</v>
      </c>
      <c r="H210" s="137"/>
      <c r="I210" s="138">
        <f>SUM(H210/G210*100)</f>
        <v>0</v>
      </c>
    </row>
    <row r="211" spans="1:9" x14ac:dyDescent="0.25">
      <c r="A211" s="117"/>
      <c r="B211" s="117">
        <v>3</v>
      </c>
      <c r="C211" s="150" t="s">
        <v>182</v>
      </c>
      <c r="D211" s="118"/>
      <c r="E211" s="121">
        <v>0</v>
      </c>
      <c r="F211" s="148">
        <f t="shared" si="4"/>
        <v>0</v>
      </c>
      <c r="G211" s="121">
        <f>G212</f>
        <v>265.45</v>
      </c>
      <c r="H211" s="121">
        <v>0</v>
      </c>
      <c r="I211" s="43">
        <f>SUM(H211/G211*100)</f>
        <v>0</v>
      </c>
    </row>
    <row r="212" spans="1:9" x14ac:dyDescent="0.25">
      <c r="A212" s="169"/>
      <c r="B212" s="169">
        <v>32</v>
      </c>
      <c r="C212" s="170" t="s">
        <v>183</v>
      </c>
      <c r="D212" s="171"/>
      <c r="E212" s="172">
        <v>0</v>
      </c>
      <c r="F212" s="172">
        <f t="shared" si="4"/>
        <v>0</v>
      </c>
      <c r="G212" s="172">
        <v>265.45</v>
      </c>
      <c r="H212" s="172"/>
      <c r="I212" s="173">
        <f>SUM(H212/G212*100)</f>
        <v>0</v>
      </c>
    </row>
    <row r="213" spans="1:9" x14ac:dyDescent="0.25">
      <c r="A213" s="161"/>
      <c r="B213" s="161">
        <v>323</v>
      </c>
      <c r="C213" s="162" t="s">
        <v>193</v>
      </c>
      <c r="D213" s="163"/>
      <c r="E213" s="164">
        <v>0</v>
      </c>
      <c r="F213" s="194">
        <f t="shared" si="4"/>
        <v>0</v>
      </c>
      <c r="G213" s="164"/>
      <c r="H213" s="164"/>
      <c r="I213" s="165"/>
    </row>
    <row r="214" spans="1:9" x14ac:dyDescent="0.25">
      <c r="A214" s="117">
        <v>213409</v>
      </c>
      <c r="B214" s="117">
        <v>3232</v>
      </c>
      <c r="C214" s="150" t="s">
        <v>195</v>
      </c>
      <c r="D214" s="118">
        <v>62001</v>
      </c>
      <c r="E214" s="121">
        <v>0</v>
      </c>
      <c r="F214" s="148">
        <f t="shared" si="4"/>
        <v>0</v>
      </c>
      <c r="G214" s="121"/>
      <c r="H214" s="121"/>
      <c r="I214" s="42"/>
    </row>
    <row r="215" spans="1:9" x14ac:dyDescent="0.25">
      <c r="A215" s="117"/>
      <c r="B215" s="117" t="s">
        <v>242</v>
      </c>
      <c r="C215" s="150"/>
      <c r="D215" s="118"/>
      <c r="E215" s="121"/>
      <c r="F215" s="148">
        <f t="shared" si="4"/>
        <v>0</v>
      </c>
      <c r="G215" s="121"/>
      <c r="H215" s="121"/>
      <c r="I215" s="120"/>
    </row>
    <row r="216" spans="1:9" x14ac:dyDescent="0.25">
      <c r="A216" s="135" t="s">
        <v>268</v>
      </c>
      <c r="B216" s="135" t="s">
        <v>269</v>
      </c>
      <c r="C216" s="151"/>
      <c r="D216" s="136"/>
      <c r="E216" s="137">
        <v>0</v>
      </c>
      <c r="F216" s="193">
        <f t="shared" si="4"/>
        <v>0</v>
      </c>
      <c r="G216" s="137">
        <f>G217</f>
        <v>929.06</v>
      </c>
      <c r="H216" s="137"/>
      <c r="I216" s="138">
        <f>SUM(H216/G216*100)</f>
        <v>0</v>
      </c>
    </row>
    <row r="217" spans="1:9" x14ac:dyDescent="0.25">
      <c r="A217" s="117"/>
      <c r="B217" s="117">
        <v>3</v>
      </c>
      <c r="C217" s="150" t="s">
        <v>182</v>
      </c>
      <c r="D217" s="118"/>
      <c r="E217" s="121">
        <v>0</v>
      </c>
      <c r="F217" s="148">
        <f t="shared" si="4"/>
        <v>0</v>
      </c>
      <c r="G217" s="121">
        <f>G218</f>
        <v>929.06</v>
      </c>
      <c r="H217" s="121"/>
      <c r="I217" s="43">
        <f>SUM(H217/G217*100)</f>
        <v>0</v>
      </c>
    </row>
    <row r="218" spans="1:9" x14ac:dyDescent="0.25">
      <c r="A218" s="169"/>
      <c r="B218" s="169">
        <v>32</v>
      </c>
      <c r="C218" s="170" t="s">
        <v>183</v>
      </c>
      <c r="D218" s="171"/>
      <c r="E218" s="172">
        <v>0</v>
      </c>
      <c r="F218" s="172">
        <f t="shared" si="4"/>
        <v>0</v>
      </c>
      <c r="G218" s="172">
        <v>929.06</v>
      </c>
      <c r="H218" s="172"/>
      <c r="I218" s="173">
        <f>SUM(H218/G218*100)</f>
        <v>0</v>
      </c>
    </row>
    <row r="219" spans="1:9" ht="24" x14ac:dyDescent="0.25">
      <c r="A219" s="161"/>
      <c r="B219" s="161">
        <v>324</v>
      </c>
      <c r="C219" s="208" t="s">
        <v>270</v>
      </c>
      <c r="D219" s="167"/>
      <c r="E219" s="164">
        <v>0</v>
      </c>
      <c r="F219" s="194">
        <f t="shared" si="4"/>
        <v>0</v>
      </c>
      <c r="G219" s="164"/>
      <c r="H219" s="164"/>
      <c r="I219" s="165"/>
    </row>
    <row r="220" spans="1:9" x14ac:dyDescent="0.25">
      <c r="A220" s="117">
        <v>213410</v>
      </c>
      <c r="B220" s="117">
        <v>3241</v>
      </c>
      <c r="C220" s="150" t="s">
        <v>270</v>
      </c>
      <c r="D220" s="118">
        <v>58300</v>
      </c>
      <c r="E220" s="121">
        <v>0</v>
      </c>
      <c r="F220" s="148">
        <f t="shared" si="4"/>
        <v>0</v>
      </c>
      <c r="G220" s="121"/>
      <c r="H220" s="121"/>
      <c r="I220" s="42"/>
    </row>
    <row r="221" spans="1:9" x14ac:dyDescent="0.25">
      <c r="A221" s="117"/>
      <c r="B221" s="117" t="s">
        <v>242</v>
      </c>
      <c r="C221" s="150"/>
      <c r="D221" s="118"/>
      <c r="E221" s="121"/>
      <c r="F221" s="148">
        <f t="shared" si="4"/>
        <v>0</v>
      </c>
      <c r="G221" s="121"/>
      <c r="H221" s="121"/>
      <c r="I221" s="120"/>
    </row>
    <row r="222" spans="1:9" x14ac:dyDescent="0.25">
      <c r="A222" s="135" t="s">
        <v>271</v>
      </c>
      <c r="B222" s="135" t="s">
        <v>272</v>
      </c>
      <c r="C222" s="151"/>
      <c r="D222" s="136"/>
      <c r="E222" s="137">
        <v>0</v>
      </c>
      <c r="F222" s="193">
        <f t="shared" si="4"/>
        <v>0</v>
      </c>
      <c r="G222" s="137"/>
      <c r="H222" s="137"/>
      <c r="I222" s="138">
        <v>0</v>
      </c>
    </row>
    <row r="223" spans="1:9" x14ac:dyDescent="0.25">
      <c r="A223" s="117"/>
      <c r="B223" s="117">
        <v>3</v>
      </c>
      <c r="C223" s="150" t="s">
        <v>182</v>
      </c>
      <c r="D223" s="118"/>
      <c r="E223" s="121">
        <v>0</v>
      </c>
      <c r="F223" s="148">
        <f t="shared" si="4"/>
        <v>0</v>
      </c>
      <c r="G223" s="121"/>
      <c r="H223" s="121"/>
      <c r="I223" s="120">
        <v>0</v>
      </c>
    </row>
    <row r="224" spans="1:9" x14ac:dyDescent="0.25">
      <c r="A224" s="169"/>
      <c r="B224" s="169">
        <v>32</v>
      </c>
      <c r="C224" s="170" t="s">
        <v>183</v>
      </c>
      <c r="D224" s="171"/>
      <c r="E224" s="172">
        <v>0</v>
      </c>
      <c r="F224" s="172">
        <f t="shared" si="4"/>
        <v>0</v>
      </c>
      <c r="G224" s="172"/>
      <c r="H224" s="172"/>
      <c r="I224" s="188">
        <v>0</v>
      </c>
    </row>
    <row r="225" spans="1:9" x14ac:dyDescent="0.25">
      <c r="A225" s="161"/>
      <c r="B225" s="161">
        <v>322</v>
      </c>
      <c r="C225" s="162" t="s">
        <v>188</v>
      </c>
      <c r="D225" s="163"/>
      <c r="E225" s="164">
        <v>0</v>
      </c>
      <c r="F225" s="194">
        <f t="shared" si="4"/>
        <v>0</v>
      </c>
      <c r="G225" s="164"/>
      <c r="H225" s="164"/>
      <c r="I225" s="168">
        <v>0</v>
      </c>
    </row>
    <row r="226" spans="1:9" x14ac:dyDescent="0.25">
      <c r="A226" s="117">
        <v>213412</v>
      </c>
      <c r="B226" s="117">
        <v>3224</v>
      </c>
      <c r="C226" s="150" t="s">
        <v>190</v>
      </c>
      <c r="D226" s="118">
        <v>47300</v>
      </c>
      <c r="E226" s="121">
        <v>0</v>
      </c>
      <c r="F226" s="148">
        <f t="shared" si="4"/>
        <v>0</v>
      </c>
      <c r="G226" s="121"/>
      <c r="H226" s="121"/>
      <c r="I226" s="120"/>
    </row>
    <row r="227" spans="1:9" x14ac:dyDescent="0.25">
      <c r="A227" s="117">
        <v>213413</v>
      </c>
      <c r="B227" s="117">
        <v>3225</v>
      </c>
      <c r="C227" s="150" t="s">
        <v>249</v>
      </c>
      <c r="D227" s="118">
        <v>47300</v>
      </c>
      <c r="E227" s="121">
        <v>0</v>
      </c>
      <c r="F227" s="148">
        <f t="shared" si="4"/>
        <v>0</v>
      </c>
      <c r="G227" s="121"/>
      <c r="H227" s="121"/>
      <c r="I227" s="120"/>
    </row>
    <row r="228" spans="1:9" x14ac:dyDescent="0.25">
      <c r="A228" s="117"/>
      <c r="B228" s="117" t="s">
        <v>179</v>
      </c>
      <c r="C228" s="150"/>
      <c r="D228" s="118"/>
      <c r="E228" s="121"/>
      <c r="F228" s="148">
        <f t="shared" si="4"/>
        <v>0</v>
      </c>
      <c r="G228" s="121"/>
      <c r="H228" s="121"/>
      <c r="I228" s="120"/>
    </row>
    <row r="229" spans="1:9" x14ac:dyDescent="0.25">
      <c r="A229" s="135" t="s">
        <v>273</v>
      </c>
      <c r="B229" s="135" t="s">
        <v>274</v>
      </c>
      <c r="C229" s="151"/>
      <c r="D229" s="136"/>
      <c r="E229" s="137">
        <v>0</v>
      </c>
      <c r="F229" s="193">
        <f t="shared" si="4"/>
        <v>0</v>
      </c>
      <c r="G229" s="137">
        <v>930</v>
      </c>
      <c r="H229" s="137">
        <f>H230</f>
        <v>929.06</v>
      </c>
      <c r="I229" s="138">
        <f>SUM(H229/G229*100)</f>
        <v>99.898924731182788</v>
      </c>
    </row>
    <row r="230" spans="1:9" x14ac:dyDescent="0.25">
      <c r="A230" s="117"/>
      <c r="B230" s="117">
        <v>3</v>
      </c>
      <c r="C230" s="150" t="s">
        <v>182</v>
      </c>
      <c r="D230" s="118"/>
      <c r="E230" s="121">
        <v>0</v>
      </c>
      <c r="F230" s="148">
        <f t="shared" si="4"/>
        <v>0</v>
      </c>
      <c r="G230" s="121">
        <f>G231</f>
        <v>930</v>
      </c>
      <c r="H230" s="121">
        <f>H231</f>
        <v>929.06</v>
      </c>
      <c r="I230" s="43">
        <f>SUM(H230/G230*100)</f>
        <v>99.898924731182788</v>
      </c>
    </row>
    <row r="231" spans="1:9" x14ac:dyDescent="0.25">
      <c r="A231" s="169"/>
      <c r="B231" s="169">
        <v>32</v>
      </c>
      <c r="C231" s="170" t="s">
        <v>183</v>
      </c>
      <c r="D231" s="171"/>
      <c r="E231" s="172">
        <v>0</v>
      </c>
      <c r="F231" s="172">
        <f t="shared" si="4"/>
        <v>0</v>
      </c>
      <c r="G231" s="172">
        <v>930</v>
      </c>
      <c r="H231" s="172">
        <f>H232</f>
        <v>929.06</v>
      </c>
      <c r="I231" s="173">
        <f>SUM(H231/G231*100)</f>
        <v>99.898924731182788</v>
      </c>
    </row>
    <row r="232" spans="1:9" x14ac:dyDescent="0.25">
      <c r="A232" s="161"/>
      <c r="B232" s="161">
        <v>321</v>
      </c>
      <c r="C232" s="162" t="s">
        <v>184</v>
      </c>
      <c r="D232" s="163"/>
      <c r="E232" s="164">
        <v>0</v>
      </c>
      <c r="F232" s="194">
        <f t="shared" si="4"/>
        <v>0</v>
      </c>
      <c r="G232" s="164"/>
      <c r="H232" s="164">
        <f>H234</f>
        <v>929.06</v>
      </c>
      <c r="I232" s="168">
        <v>0</v>
      </c>
    </row>
    <row r="233" spans="1:9" x14ac:dyDescent="0.25">
      <c r="A233" s="117">
        <v>213414</v>
      </c>
      <c r="B233" s="117">
        <v>3211</v>
      </c>
      <c r="C233" s="150" t="s">
        <v>185</v>
      </c>
      <c r="D233" s="118">
        <v>11001</v>
      </c>
      <c r="E233" s="121">
        <v>0</v>
      </c>
      <c r="F233" s="148">
        <f t="shared" si="4"/>
        <v>0</v>
      </c>
      <c r="G233" s="121"/>
      <c r="H233" s="121"/>
      <c r="I233" s="120"/>
    </row>
    <row r="234" spans="1:9" x14ac:dyDescent="0.25">
      <c r="A234" s="117"/>
      <c r="B234" s="117">
        <v>3221</v>
      </c>
      <c r="C234" s="150" t="s">
        <v>189</v>
      </c>
      <c r="D234" s="118">
        <v>11001</v>
      </c>
      <c r="E234" s="121"/>
      <c r="F234" s="148"/>
      <c r="G234" s="121"/>
      <c r="H234" s="121">
        <v>929.06</v>
      </c>
      <c r="I234" s="120"/>
    </row>
    <row r="235" spans="1:9" x14ac:dyDescent="0.25">
      <c r="A235" s="161"/>
      <c r="B235" s="161">
        <v>322</v>
      </c>
      <c r="C235" s="162" t="s">
        <v>188</v>
      </c>
      <c r="D235" s="163"/>
      <c r="E235" s="164">
        <v>0</v>
      </c>
      <c r="F235" s="194">
        <f t="shared" ref="F235:F298" si="5">E235/7.5345</f>
        <v>0</v>
      </c>
      <c r="G235" s="164"/>
      <c r="H235" s="164"/>
      <c r="I235" s="168">
        <v>0</v>
      </c>
    </row>
    <row r="236" spans="1:9" x14ac:dyDescent="0.25">
      <c r="A236" s="117">
        <v>213415</v>
      </c>
      <c r="B236" s="117">
        <v>3221</v>
      </c>
      <c r="C236" s="150" t="s">
        <v>189</v>
      </c>
      <c r="D236" s="118">
        <v>11001</v>
      </c>
      <c r="E236" s="121">
        <v>0</v>
      </c>
      <c r="F236" s="148">
        <f t="shared" si="5"/>
        <v>0</v>
      </c>
      <c r="G236" s="121"/>
      <c r="H236" s="121"/>
      <c r="I236" s="120"/>
    </row>
    <row r="237" spans="1:9" x14ac:dyDescent="0.25">
      <c r="A237" s="161"/>
      <c r="B237" s="161">
        <v>329</v>
      </c>
      <c r="C237" s="162" t="s">
        <v>200</v>
      </c>
      <c r="D237" s="163"/>
      <c r="E237" s="164">
        <v>0</v>
      </c>
      <c r="F237" s="194">
        <f t="shared" si="5"/>
        <v>0</v>
      </c>
      <c r="G237" s="164"/>
      <c r="H237" s="164"/>
      <c r="I237" s="168">
        <v>0</v>
      </c>
    </row>
    <row r="238" spans="1:9" x14ac:dyDescent="0.25">
      <c r="A238" s="117">
        <v>213416</v>
      </c>
      <c r="B238" s="117">
        <v>3299</v>
      </c>
      <c r="C238" s="150" t="s">
        <v>205</v>
      </c>
      <c r="D238" s="118">
        <v>11001</v>
      </c>
      <c r="E238" s="121"/>
      <c r="F238" s="148">
        <f t="shared" si="5"/>
        <v>0</v>
      </c>
      <c r="G238" s="121"/>
      <c r="H238" s="121"/>
      <c r="I238" s="120"/>
    </row>
    <row r="239" spans="1:9" x14ac:dyDescent="0.25">
      <c r="A239" s="117"/>
      <c r="B239" s="117">
        <v>4</v>
      </c>
      <c r="C239" s="150" t="s">
        <v>262</v>
      </c>
      <c r="D239" s="118"/>
      <c r="E239" s="121"/>
      <c r="F239" s="148">
        <f t="shared" si="5"/>
        <v>0</v>
      </c>
      <c r="G239" s="121"/>
      <c r="H239" s="121"/>
      <c r="I239" s="42">
        <v>0</v>
      </c>
    </row>
    <row r="240" spans="1:9" ht="36" x14ac:dyDescent="0.25">
      <c r="A240" s="169"/>
      <c r="B240" s="169">
        <v>42</v>
      </c>
      <c r="C240" s="205" t="s">
        <v>263</v>
      </c>
      <c r="D240" s="171"/>
      <c r="E240" s="172">
        <v>0</v>
      </c>
      <c r="F240" s="172">
        <f t="shared" si="5"/>
        <v>0</v>
      </c>
      <c r="G240" s="172">
        <v>0</v>
      </c>
      <c r="H240" s="172">
        <v>0</v>
      </c>
      <c r="I240" s="173"/>
    </row>
    <row r="241" spans="1:9" x14ac:dyDescent="0.25">
      <c r="A241" s="161"/>
      <c r="B241" s="161">
        <v>422</v>
      </c>
      <c r="C241" s="166" t="s">
        <v>275</v>
      </c>
      <c r="D241" s="163"/>
      <c r="E241" s="164">
        <v>0</v>
      </c>
      <c r="F241" s="194">
        <f t="shared" si="5"/>
        <v>0</v>
      </c>
      <c r="G241" s="164"/>
      <c r="H241" s="164"/>
      <c r="I241" s="165"/>
    </row>
    <row r="242" spans="1:9" ht="24" x14ac:dyDescent="0.25">
      <c r="A242" s="117"/>
      <c r="B242" s="117">
        <v>4227</v>
      </c>
      <c r="C242" s="206" t="s">
        <v>276</v>
      </c>
      <c r="D242" s="118">
        <v>11001</v>
      </c>
      <c r="E242" s="121"/>
      <c r="F242" s="148">
        <f t="shared" si="5"/>
        <v>0</v>
      </c>
      <c r="G242" s="121"/>
      <c r="H242" s="121"/>
      <c r="I242" s="42"/>
    </row>
    <row r="243" spans="1:9" x14ac:dyDescent="0.25">
      <c r="A243" s="135" t="s">
        <v>355</v>
      </c>
      <c r="B243" s="135" t="s">
        <v>356</v>
      </c>
      <c r="C243" s="177"/>
      <c r="D243" s="136"/>
      <c r="E243" s="137">
        <f t="shared" ref="E243:E245" si="6">E244</f>
        <v>858</v>
      </c>
      <c r="F243" s="193">
        <f t="shared" si="5"/>
        <v>113.87616961974915</v>
      </c>
      <c r="G243" s="137">
        <f>G244</f>
        <v>132.72</v>
      </c>
      <c r="H243" s="137"/>
      <c r="I243" s="138">
        <f>SUM(H243/G243*100)</f>
        <v>0</v>
      </c>
    </row>
    <row r="244" spans="1:9" x14ac:dyDescent="0.25">
      <c r="A244" s="117"/>
      <c r="B244" s="117">
        <v>3</v>
      </c>
      <c r="C244" s="206" t="s">
        <v>182</v>
      </c>
      <c r="D244" s="118"/>
      <c r="E244" s="121">
        <f t="shared" si="6"/>
        <v>858</v>
      </c>
      <c r="F244" s="148">
        <f t="shared" si="5"/>
        <v>113.87616961974915</v>
      </c>
      <c r="G244" s="121">
        <f>G245</f>
        <v>132.72</v>
      </c>
      <c r="H244" s="121"/>
      <c r="I244" s="43">
        <f>SUM(H244/G244*100)</f>
        <v>0</v>
      </c>
    </row>
    <row r="245" spans="1:9" x14ac:dyDescent="0.25">
      <c r="A245" s="169"/>
      <c r="B245" s="169">
        <v>32</v>
      </c>
      <c r="C245" s="185" t="s">
        <v>183</v>
      </c>
      <c r="D245" s="171"/>
      <c r="E245" s="172">
        <f t="shared" si="6"/>
        <v>858</v>
      </c>
      <c r="F245" s="172">
        <f t="shared" si="5"/>
        <v>113.87616961974915</v>
      </c>
      <c r="G245" s="172">
        <v>132.72</v>
      </c>
      <c r="H245" s="172"/>
      <c r="I245" s="173">
        <f>SUM(H245/G245*100)</f>
        <v>0</v>
      </c>
    </row>
    <row r="246" spans="1:9" x14ac:dyDescent="0.25">
      <c r="A246" s="161"/>
      <c r="B246" s="161">
        <v>322</v>
      </c>
      <c r="C246" s="208" t="s">
        <v>345</v>
      </c>
      <c r="D246" s="163"/>
      <c r="E246" s="164">
        <f>E247</f>
        <v>858</v>
      </c>
      <c r="F246" s="194">
        <f t="shared" si="5"/>
        <v>113.87616961974915</v>
      </c>
      <c r="G246" s="164"/>
      <c r="H246" s="164"/>
      <c r="I246" s="165"/>
    </row>
    <row r="247" spans="1:9" x14ac:dyDescent="0.25">
      <c r="A247" s="117"/>
      <c r="B247" s="117">
        <v>3222</v>
      </c>
      <c r="C247" s="152" t="s">
        <v>345</v>
      </c>
      <c r="D247" s="118">
        <v>63000</v>
      </c>
      <c r="E247" s="121">
        <v>858</v>
      </c>
      <c r="F247" s="148">
        <f t="shared" si="5"/>
        <v>113.87616961974915</v>
      </c>
      <c r="G247" s="121"/>
      <c r="H247" s="121"/>
      <c r="I247" s="42"/>
    </row>
    <row r="248" spans="1:9" x14ac:dyDescent="0.25">
      <c r="A248" s="117"/>
      <c r="B248" s="117" t="s">
        <v>179</v>
      </c>
      <c r="C248" s="150"/>
      <c r="D248" s="118"/>
      <c r="E248" s="121"/>
      <c r="F248" s="148">
        <f t="shared" si="5"/>
        <v>0</v>
      </c>
      <c r="G248" s="121"/>
      <c r="H248" s="121"/>
      <c r="I248" s="120"/>
    </row>
    <row r="249" spans="1:9" x14ac:dyDescent="0.25">
      <c r="A249" s="135" t="s">
        <v>277</v>
      </c>
      <c r="B249" s="135" t="s">
        <v>278</v>
      </c>
      <c r="C249" s="151"/>
      <c r="D249" s="136"/>
      <c r="E249" s="137">
        <f>E250</f>
        <v>18855.38</v>
      </c>
      <c r="F249" s="193">
        <f t="shared" si="5"/>
        <v>2502.5389873249719</v>
      </c>
      <c r="G249" s="137">
        <f>G250</f>
        <v>3716.24</v>
      </c>
      <c r="H249" s="137">
        <f>H250</f>
        <v>1170.6199999999999</v>
      </c>
      <c r="I249" s="138">
        <f>SUM(H249/G249*100)</f>
        <v>31.500118399242243</v>
      </c>
    </row>
    <row r="250" spans="1:9" x14ac:dyDescent="0.25">
      <c r="A250" s="117"/>
      <c r="B250" s="117">
        <v>3</v>
      </c>
      <c r="C250" s="150" t="s">
        <v>182</v>
      </c>
      <c r="D250" s="118"/>
      <c r="E250" s="121">
        <f>E251</f>
        <v>18855.38</v>
      </c>
      <c r="F250" s="148">
        <f t="shared" si="5"/>
        <v>2502.5389873249719</v>
      </c>
      <c r="G250" s="121">
        <f>G251</f>
        <v>3716.24</v>
      </c>
      <c r="H250" s="121">
        <f>H251</f>
        <v>1170.6199999999999</v>
      </c>
      <c r="I250" s="43">
        <f>SUM(H250/G250*100)</f>
        <v>31.500118399242243</v>
      </c>
    </row>
    <row r="251" spans="1:9" x14ac:dyDescent="0.25">
      <c r="A251" s="169"/>
      <c r="B251" s="169">
        <v>32</v>
      </c>
      <c r="C251" s="170" t="s">
        <v>183</v>
      </c>
      <c r="D251" s="171"/>
      <c r="E251" s="172">
        <f>E252</f>
        <v>18855.38</v>
      </c>
      <c r="F251" s="172">
        <f t="shared" si="5"/>
        <v>2502.5389873249719</v>
      </c>
      <c r="G251" s="172">
        <v>3716.24</v>
      </c>
      <c r="H251" s="172">
        <f>H252</f>
        <v>1170.6199999999999</v>
      </c>
      <c r="I251" s="173">
        <f>SUM(H251/G251*100)</f>
        <v>31.500118399242243</v>
      </c>
    </row>
    <row r="252" spans="1:9" x14ac:dyDescent="0.25">
      <c r="A252" s="161"/>
      <c r="B252" s="161">
        <v>322</v>
      </c>
      <c r="C252" s="162" t="s">
        <v>188</v>
      </c>
      <c r="D252" s="163"/>
      <c r="E252" s="164">
        <f>E253</f>
        <v>18855.38</v>
      </c>
      <c r="F252" s="194">
        <f t="shared" si="5"/>
        <v>2502.5389873249719</v>
      </c>
      <c r="G252" s="164"/>
      <c r="H252" s="164">
        <f>H253</f>
        <v>1170.6199999999999</v>
      </c>
      <c r="I252" s="165">
        <v>0</v>
      </c>
    </row>
    <row r="253" spans="1:9" x14ac:dyDescent="0.25">
      <c r="A253" s="117">
        <v>213417</v>
      </c>
      <c r="B253" s="117">
        <v>3222</v>
      </c>
      <c r="C253" s="150" t="s">
        <v>247</v>
      </c>
      <c r="D253" s="118">
        <v>53060</v>
      </c>
      <c r="E253" s="121">
        <v>18855.38</v>
      </c>
      <c r="F253" s="148">
        <f t="shared" si="5"/>
        <v>2502.5389873249719</v>
      </c>
      <c r="G253" s="121"/>
      <c r="H253" s="121">
        <v>1170.6199999999999</v>
      </c>
      <c r="I253" s="42"/>
    </row>
    <row r="254" spans="1:9" x14ac:dyDescent="0.25">
      <c r="A254" s="131">
        <v>2302</v>
      </c>
      <c r="B254" s="131" t="s">
        <v>241</v>
      </c>
      <c r="C254" s="153"/>
      <c r="D254" s="132"/>
      <c r="E254" s="133">
        <f>E257+E268+E274</f>
        <v>2862.81</v>
      </c>
      <c r="F254" s="133">
        <f t="shared" si="5"/>
        <v>379.96018315747557</v>
      </c>
      <c r="G254" s="133">
        <f>G257+G268+G291</f>
        <v>14938.060000000001</v>
      </c>
      <c r="H254" s="133">
        <f>H257+H281+H291+H286</f>
        <v>36273.97</v>
      </c>
      <c r="I254" s="134">
        <f>SUM(H254/G254*100)</f>
        <v>242.82918933248362</v>
      </c>
    </row>
    <row r="255" spans="1:9" x14ac:dyDescent="0.25">
      <c r="A255" s="117"/>
      <c r="B255" s="117"/>
      <c r="C255" s="150"/>
      <c r="D255" s="118"/>
      <c r="E255" s="121"/>
      <c r="F255" s="148">
        <f t="shared" si="5"/>
        <v>0</v>
      </c>
      <c r="G255" s="121"/>
      <c r="H255" s="121"/>
      <c r="I255" s="120"/>
    </row>
    <row r="256" spans="1:9" x14ac:dyDescent="0.25">
      <c r="A256" s="117"/>
      <c r="B256" s="117" t="s">
        <v>279</v>
      </c>
      <c r="C256" s="150"/>
      <c r="D256" s="118"/>
      <c r="E256" s="121"/>
      <c r="F256" s="148">
        <f t="shared" si="5"/>
        <v>0</v>
      </c>
      <c r="G256" s="121"/>
      <c r="H256" s="121"/>
      <c r="I256" s="120"/>
    </row>
    <row r="257" spans="1:9" x14ac:dyDescent="0.25">
      <c r="A257" s="135" t="s">
        <v>280</v>
      </c>
      <c r="B257" s="135" t="s">
        <v>281</v>
      </c>
      <c r="C257" s="151"/>
      <c r="D257" s="136"/>
      <c r="E257" s="137">
        <f>E258</f>
        <v>2862.81</v>
      </c>
      <c r="F257" s="193">
        <f t="shared" si="5"/>
        <v>379.96018315747557</v>
      </c>
      <c r="G257" s="137">
        <f>G258</f>
        <v>2124.0100000000002</v>
      </c>
      <c r="H257" s="137">
        <f>H258</f>
        <v>823.35</v>
      </c>
      <c r="I257" s="138">
        <f>SUM(H257/G257*100)</f>
        <v>38.763941789351271</v>
      </c>
    </row>
    <row r="258" spans="1:9" x14ac:dyDescent="0.25">
      <c r="A258" s="117"/>
      <c r="B258" s="117">
        <v>3</v>
      </c>
      <c r="C258" s="150" t="s">
        <v>182</v>
      </c>
      <c r="D258" s="118"/>
      <c r="E258" s="121">
        <f>E259</f>
        <v>2862.81</v>
      </c>
      <c r="F258" s="148">
        <f t="shared" si="5"/>
        <v>379.96018315747557</v>
      </c>
      <c r="G258" s="121">
        <f>G259+G264</f>
        <v>2124.0100000000002</v>
      </c>
      <c r="H258" s="121">
        <f>H259</f>
        <v>823.35</v>
      </c>
      <c r="I258" s="43">
        <f>SUM(H258/G258*100)</f>
        <v>38.763941789351271</v>
      </c>
    </row>
    <row r="259" spans="1:9" x14ac:dyDescent="0.25">
      <c r="A259" s="169"/>
      <c r="B259" s="169">
        <v>31</v>
      </c>
      <c r="C259" s="170" t="s">
        <v>221</v>
      </c>
      <c r="D259" s="171"/>
      <c r="E259" s="172">
        <f>E260+E262</f>
        <v>2862.81</v>
      </c>
      <c r="F259" s="172">
        <f t="shared" si="5"/>
        <v>379.96018315747557</v>
      </c>
      <c r="G259" s="172">
        <v>1924.92</v>
      </c>
      <c r="H259" s="172">
        <f>H260+H262</f>
        <v>823.35</v>
      </c>
      <c r="I259" s="173">
        <f>SUM(H259/G259*100)</f>
        <v>42.773206159217011</v>
      </c>
    </row>
    <row r="260" spans="1:9" x14ac:dyDescent="0.25">
      <c r="A260" s="161"/>
      <c r="B260" s="161">
        <v>311</v>
      </c>
      <c r="C260" s="162" t="s">
        <v>222</v>
      </c>
      <c r="D260" s="163"/>
      <c r="E260" s="164">
        <f>E261</f>
        <v>2457.36</v>
      </c>
      <c r="F260" s="194">
        <f t="shared" si="5"/>
        <v>326.14772048576549</v>
      </c>
      <c r="G260" s="164"/>
      <c r="H260" s="164">
        <f>H261</f>
        <v>706.74</v>
      </c>
      <c r="I260" s="165"/>
    </row>
    <row r="261" spans="1:9" x14ac:dyDescent="0.25">
      <c r="A261" s="117">
        <v>213418</v>
      </c>
      <c r="B261" s="117">
        <v>3111</v>
      </c>
      <c r="C261" s="150" t="s">
        <v>223</v>
      </c>
      <c r="D261" s="118">
        <v>11001</v>
      </c>
      <c r="E261" s="121">
        <v>2457.36</v>
      </c>
      <c r="F261" s="148">
        <f t="shared" si="5"/>
        <v>326.14772048576549</v>
      </c>
      <c r="G261" s="121"/>
      <c r="H261" s="121">
        <v>706.74</v>
      </c>
      <c r="I261" s="42"/>
    </row>
    <row r="262" spans="1:9" x14ac:dyDescent="0.25">
      <c r="A262" s="161"/>
      <c r="B262" s="161">
        <v>313</v>
      </c>
      <c r="C262" s="162" t="s">
        <v>228</v>
      </c>
      <c r="D262" s="163"/>
      <c r="E262" s="164">
        <f>E263</f>
        <v>405.45</v>
      </c>
      <c r="F262" s="194">
        <f t="shared" si="5"/>
        <v>53.812462671710129</v>
      </c>
      <c r="G262" s="164"/>
      <c r="H262" s="164">
        <f>H263</f>
        <v>116.61</v>
      </c>
      <c r="I262" s="165"/>
    </row>
    <row r="263" spans="1:9" x14ac:dyDescent="0.25">
      <c r="A263" s="117">
        <v>213419</v>
      </c>
      <c r="B263" s="117">
        <v>3132</v>
      </c>
      <c r="C263" s="150" t="s">
        <v>229</v>
      </c>
      <c r="D263" s="118">
        <v>11001</v>
      </c>
      <c r="E263" s="121">
        <v>405.45</v>
      </c>
      <c r="F263" s="148">
        <f t="shared" si="5"/>
        <v>53.812462671710129</v>
      </c>
      <c r="G263" s="121"/>
      <c r="H263" s="121">
        <v>116.61</v>
      </c>
      <c r="I263" s="42"/>
    </row>
    <row r="264" spans="1:9" x14ac:dyDescent="0.25">
      <c r="A264" s="169"/>
      <c r="B264" s="169">
        <v>32</v>
      </c>
      <c r="C264" s="170" t="s">
        <v>183</v>
      </c>
      <c r="D264" s="171"/>
      <c r="E264" s="172">
        <v>0</v>
      </c>
      <c r="F264" s="172">
        <f t="shared" si="5"/>
        <v>0</v>
      </c>
      <c r="G264" s="172">
        <v>199.09</v>
      </c>
      <c r="H264" s="172"/>
      <c r="I264" s="173">
        <f>SUM(H264/G264*100)</f>
        <v>0</v>
      </c>
    </row>
    <row r="265" spans="1:9" x14ac:dyDescent="0.25">
      <c r="A265" s="161"/>
      <c r="B265" s="161">
        <v>321</v>
      </c>
      <c r="C265" s="162" t="s">
        <v>184</v>
      </c>
      <c r="D265" s="163"/>
      <c r="E265" s="164">
        <v>0</v>
      </c>
      <c r="F265" s="194">
        <f t="shared" si="5"/>
        <v>0</v>
      </c>
      <c r="G265" s="164"/>
      <c r="H265" s="164"/>
      <c r="I265" s="165"/>
    </row>
    <row r="266" spans="1:9" x14ac:dyDescent="0.25">
      <c r="A266" s="117">
        <v>213420</v>
      </c>
      <c r="B266" s="117">
        <v>3211</v>
      </c>
      <c r="C266" s="150" t="s">
        <v>185</v>
      </c>
      <c r="D266" s="118">
        <v>11001</v>
      </c>
      <c r="E266" s="121">
        <v>0</v>
      </c>
      <c r="F266" s="148">
        <f t="shared" si="5"/>
        <v>0</v>
      </c>
      <c r="G266" s="121"/>
      <c r="H266" s="121"/>
      <c r="I266" s="42"/>
    </row>
    <row r="267" spans="1:9" x14ac:dyDescent="0.25">
      <c r="A267" s="117"/>
      <c r="B267" s="117" t="s">
        <v>279</v>
      </c>
      <c r="C267" s="150"/>
      <c r="D267" s="118"/>
      <c r="E267" s="121"/>
      <c r="F267" s="148">
        <f t="shared" si="5"/>
        <v>0</v>
      </c>
      <c r="G267" s="121"/>
      <c r="H267" s="121"/>
      <c r="I267" s="120"/>
    </row>
    <row r="268" spans="1:9" x14ac:dyDescent="0.25">
      <c r="A268" s="135" t="s">
        <v>282</v>
      </c>
      <c r="B268" s="135" t="s">
        <v>283</v>
      </c>
      <c r="C268" s="151"/>
      <c r="D268" s="136"/>
      <c r="E268" s="137">
        <v>0</v>
      </c>
      <c r="F268" s="193">
        <f t="shared" si="5"/>
        <v>0</v>
      </c>
      <c r="G268" s="137">
        <f>G269</f>
        <v>119.45</v>
      </c>
      <c r="H268" s="137"/>
      <c r="I268" s="138">
        <v>0</v>
      </c>
    </row>
    <row r="269" spans="1:9" x14ac:dyDescent="0.25">
      <c r="A269" s="117"/>
      <c r="B269" s="117">
        <v>3</v>
      </c>
      <c r="C269" s="150" t="s">
        <v>182</v>
      </c>
      <c r="D269" s="118"/>
      <c r="E269" s="121">
        <v>0</v>
      </c>
      <c r="F269" s="148">
        <f t="shared" si="5"/>
        <v>0</v>
      </c>
      <c r="G269" s="121">
        <f>G270</f>
        <v>119.45</v>
      </c>
      <c r="H269" s="121">
        <v>0</v>
      </c>
      <c r="I269" s="43">
        <f>SUM(H269/G269*100)</f>
        <v>0</v>
      </c>
    </row>
    <row r="270" spans="1:9" x14ac:dyDescent="0.25">
      <c r="A270" s="169"/>
      <c r="B270" s="169">
        <v>32</v>
      </c>
      <c r="C270" s="170" t="s">
        <v>183</v>
      </c>
      <c r="D270" s="171"/>
      <c r="E270" s="172">
        <v>0</v>
      </c>
      <c r="F270" s="172">
        <f t="shared" si="5"/>
        <v>0</v>
      </c>
      <c r="G270" s="172">
        <v>119.45</v>
      </c>
      <c r="H270" s="172"/>
      <c r="I270" s="173">
        <f>SUM(H270/G270*100)</f>
        <v>0</v>
      </c>
    </row>
    <row r="271" spans="1:9" x14ac:dyDescent="0.25">
      <c r="A271" s="161"/>
      <c r="B271" s="161">
        <v>322</v>
      </c>
      <c r="C271" s="162" t="s">
        <v>188</v>
      </c>
      <c r="D271" s="163"/>
      <c r="E271" s="164">
        <v>0</v>
      </c>
      <c r="F271" s="194">
        <f t="shared" si="5"/>
        <v>0</v>
      </c>
      <c r="G271" s="164"/>
      <c r="H271" s="164"/>
      <c r="I271" s="165"/>
    </row>
    <row r="272" spans="1:9" x14ac:dyDescent="0.25">
      <c r="A272" s="117">
        <v>213421</v>
      </c>
      <c r="B272" s="117">
        <v>3222</v>
      </c>
      <c r="C272" s="150" t="s">
        <v>247</v>
      </c>
      <c r="D272" s="118">
        <v>53060</v>
      </c>
      <c r="E272" s="121">
        <v>0</v>
      </c>
      <c r="F272" s="148">
        <f t="shared" si="5"/>
        <v>0</v>
      </c>
      <c r="G272" s="121"/>
      <c r="H272" s="121">
        <v>0</v>
      </c>
      <c r="I272" s="42"/>
    </row>
    <row r="273" spans="1:9" x14ac:dyDescent="0.25">
      <c r="A273" s="117"/>
      <c r="B273" s="117" t="s">
        <v>284</v>
      </c>
      <c r="C273" s="150"/>
      <c r="D273" s="118"/>
      <c r="E273" s="121"/>
      <c r="F273" s="148">
        <f t="shared" si="5"/>
        <v>0</v>
      </c>
      <c r="G273" s="121"/>
      <c r="H273" s="121"/>
      <c r="I273" s="120"/>
    </row>
    <row r="274" spans="1:9" x14ac:dyDescent="0.25">
      <c r="A274" s="135" t="s">
        <v>285</v>
      </c>
      <c r="B274" s="135" t="s">
        <v>286</v>
      </c>
      <c r="C274" s="151"/>
      <c r="D274" s="136"/>
      <c r="E274" s="137">
        <f>E275</f>
        <v>0</v>
      </c>
      <c r="F274" s="193">
        <f t="shared" si="5"/>
        <v>0</v>
      </c>
      <c r="G274" s="137"/>
      <c r="H274" s="137"/>
      <c r="I274" s="138"/>
    </row>
    <row r="275" spans="1:9" x14ac:dyDescent="0.25">
      <c r="A275" s="117"/>
      <c r="B275" s="117">
        <v>3</v>
      </c>
      <c r="C275" s="150" t="s">
        <v>182</v>
      </c>
      <c r="D275" s="118"/>
      <c r="E275" s="121">
        <v>0</v>
      </c>
      <c r="F275" s="148">
        <f t="shared" si="5"/>
        <v>0</v>
      </c>
      <c r="G275" s="121"/>
      <c r="H275" s="121">
        <v>0</v>
      </c>
      <c r="I275" s="42"/>
    </row>
    <row r="276" spans="1:9" x14ac:dyDescent="0.25">
      <c r="A276" s="169"/>
      <c r="B276" s="169">
        <v>32</v>
      </c>
      <c r="C276" s="170" t="s">
        <v>183</v>
      </c>
      <c r="D276" s="171"/>
      <c r="E276" s="172">
        <v>0</v>
      </c>
      <c r="F276" s="172">
        <f t="shared" si="5"/>
        <v>0</v>
      </c>
      <c r="G276" s="172"/>
      <c r="H276" s="172"/>
      <c r="I276" s="173"/>
    </row>
    <row r="277" spans="1:9" x14ac:dyDescent="0.25">
      <c r="A277" s="161"/>
      <c r="B277" s="161">
        <v>322</v>
      </c>
      <c r="C277" s="162" t="s">
        <v>188</v>
      </c>
      <c r="D277" s="163"/>
      <c r="E277" s="164">
        <v>0</v>
      </c>
      <c r="F277" s="194">
        <f t="shared" si="5"/>
        <v>0</v>
      </c>
      <c r="G277" s="164"/>
      <c r="H277" s="164"/>
      <c r="I277" s="165"/>
    </row>
    <row r="278" spans="1:9" ht="24" x14ac:dyDescent="0.25">
      <c r="A278" s="117"/>
      <c r="B278" s="117">
        <v>3221</v>
      </c>
      <c r="C278" s="206" t="s">
        <v>189</v>
      </c>
      <c r="D278" s="118">
        <v>11001</v>
      </c>
      <c r="E278" s="121">
        <v>0</v>
      </c>
      <c r="F278" s="148">
        <f t="shared" si="5"/>
        <v>0</v>
      </c>
      <c r="G278" s="121"/>
      <c r="H278" s="121">
        <v>0</v>
      </c>
      <c r="I278" s="42"/>
    </row>
    <row r="279" spans="1:9" x14ac:dyDescent="0.25">
      <c r="A279" s="161"/>
      <c r="B279" s="161">
        <v>323</v>
      </c>
      <c r="C279" s="162" t="s">
        <v>193</v>
      </c>
      <c r="D279" s="163"/>
      <c r="E279" s="164">
        <v>0</v>
      </c>
      <c r="F279" s="194">
        <f t="shared" si="5"/>
        <v>0</v>
      </c>
      <c r="G279" s="164"/>
      <c r="H279" s="164"/>
      <c r="I279" s="165"/>
    </row>
    <row r="280" spans="1:9" x14ac:dyDescent="0.25">
      <c r="A280" s="117" t="s">
        <v>287</v>
      </c>
      <c r="B280" s="117">
        <v>3236</v>
      </c>
      <c r="C280" s="150" t="s">
        <v>212</v>
      </c>
      <c r="D280" s="118">
        <v>53082</v>
      </c>
      <c r="E280" s="121">
        <v>0</v>
      </c>
      <c r="F280" s="148">
        <f t="shared" si="5"/>
        <v>0</v>
      </c>
      <c r="G280" s="121"/>
      <c r="H280" s="121"/>
      <c r="I280" s="42"/>
    </row>
    <row r="281" spans="1:9" x14ac:dyDescent="0.25">
      <c r="A281" s="135" t="s">
        <v>376</v>
      </c>
      <c r="B281" s="135" t="s">
        <v>377</v>
      </c>
      <c r="C281" s="151"/>
      <c r="D281" s="136"/>
      <c r="E281" s="137">
        <v>0</v>
      </c>
      <c r="F281" s="193">
        <f t="shared" si="5"/>
        <v>0</v>
      </c>
      <c r="G281" s="137"/>
      <c r="H281" s="137">
        <f>H282</f>
        <v>22345.68</v>
      </c>
      <c r="I281" s="138">
        <v>0</v>
      </c>
    </row>
    <row r="282" spans="1:9" x14ac:dyDescent="0.25">
      <c r="A282" s="117"/>
      <c r="B282" s="117">
        <v>3</v>
      </c>
      <c r="C282" s="150" t="s">
        <v>182</v>
      </c>
      <c r="D282" s="118"/>
      <c r="E282" s="121">
        <v>0</v>
      </c>
      <c r="F282" s="148">
        <f t="shared" si="5"/>
        <v>0</v>
      </c>
      <c r="G282" s="121"/>
      <c r="H282" s="121">
        <f>H283</f>
        <v>22345.68</v>
      </c>
      <c r="I282" s="43">
        <v>0</v>
      </c>
    </row>
    <row r="283" spans="1:9" x14ac:dyDescent="0.25">
      <c r="A283" s="169"/>
      <c r="B283" s="169">
        <v>32</v>
      </c>
      <c r="C283" s="170" t="s">
        <v>183</v>
      </c>
      <c r="D283" s="171"/>
      <c r="E283" s="172">
        <v>0</v>
      </c>
      <c r="F283" s="172">
        <f t="shared" si="5"/>
        <v>0</v>
      </c>
      <c r="G283" s="172"/>
      <c r="H283" s="172">
        <f>H284</f>
        <v>22345.68</v>
      </c>
      <c r="I283" s="173">
        <v>0</v>
      </c>
    </row>
    <row r="284" spans="1:9" x14ac:dyDescent="0.25">
      <c r="A284" s="161"/>
      <c r="B284" s="161">
        <v>322</v>
      </c>
      <c r="C284" s="162" t="s">
        <v>188</v>
      </c>
      <c r="D284" s="163"/>
      <c r="E284" s="164">
        <v>0</v>
      </c>
      <c r="F284" s="194">
        <f t="shared" si="5"/>
        <v>0</v>
      </c>
      <c r="G284" s="164"/>
      <c r="H284" s="164">
        <f>H285</f>
        <v>22345.68</v>
      </c>
      <c r="I284" s="165"/>
    </row>
    <row r="285" spans="1:9" x14ac:dyDescent="0.25">
      <c r="A285" s="117">
        <v>233583.01</v>
      </c>
      <c r="B285" s="117">
        <v>3222</v>
      </c>
      <c r="C285" s="150" t="s">
        <v>247</v>
      </c>
      <c r="D285" s="118">
        <v>53082</v>
      </c>
      <c r="E285" s="121">
        <v>0</v>
      </c>
      <c r="F285" s="148">
        <f t="shared" si="5"/>
        <v>0</v>
      </c>
      <c r="G285" s="121"/>
      <c r="H285" s="121">
        <v>22345.68</v>
      </c>
      <c r="I285" s="42"/>
    </row>
    <row r="286" spans="1:9" x14ac:dyDescent="0.25">
      <c r="A286" s="135" t="s">
        <v>378</v>
      </c>
      <c r="B286" s="135" t="s">
        <v>379</v>
      </c>
      <c r="C286" s="151"/>
      <c r="D286" s="136"/>
      <c r="E286" s="137">
        <v>0</v>
      </c>
      <c r="F286" s="193">
        <f t="shared" si="5"/>
        <v>0</v>
      </c>
      <c r="G286" s="137"/>
      <c r="H286" s="137">
        <f>H287</f>
        <v>410.32</v>
      </c>
      <c r="I286" s="138">
        <v>0</v>
      </c>
    </row>
    <row r="287" spans="1:9" x14ac:dyDescent="0.25">
      <c r="A287" s="117"/>
      <c r="B287" s="117">
        <v>3</v>
      </c>
      <c r="C287" s="150" t="s">
        <v>182</v>
      </c>
      <c r="D287" s="118"/>
      <c r="E287" s="121">
        <v>0</v>
      </c>
      <c r="F287" s="148">
        <f t="shared" si="5"/>
        <v>0</v>
      </c>
      <c r="G287" s="121"/>
      <c r="H287" s="121">
        <f>H288</f>
        <v>410.32</v>
      </c>
      <c r="I287" s="43">
        <v>0</v>
      </c>
    </row>
    <row r="288" spans="1:9" x14ac:dyDescent="0.25">
      <c r="A288" s="169"/>
      <c r="B288" s="169">
        <v>38</v>
      </c>
      <c r="C288" s="170" t="s">
        <v>380</v>
      </c>
      <c r="D288" s="171"/>
      <c r="E288" s="172">
        <v>0</v>
      </c>
      <c r="F288" s="172">
        <f t="shared" si="5"/>
        <v>0</v>
      </c>
      <c r="G288" s="172"/>
      <c r="H288" s="172">
        <f>H289</f>
        <v>410.32</v>
      </c>
      <c r="I288" s="173">
        <v>0</v>
      </c>
    </row>
    <row r="289" spans="1:9" x14ac:dyDescent="0.25">
      <c r="A289" s="161"/>
      <c r="B289" s="161">
        <v>381</v>
      </c>
      <c r="C289" s="196" t="s">
        <v>380</v>
      </c>
      <c r="D289" s="163"/>
      <c r="E289" s="164">
        <v>0</v>
      </c>
      <c r="F289" s="194">
        <f t="shared" si="5"/>
        <v>0</v>
      </c>
      <c r="G289" s="164"/>
      <c r="H289" s="164">
        <f>H290</f>
        <v>410.32</v>
      </c>
      <c r="I289" s="165"/>
    </row>
    <row r="290" spans="1:9" x14ac:dyDescent="0.25">
      <c r="A290" s="117">
        <v>233583.01</v>
      </c>
      <c r="B290" s="117">
        <v>3812</v>
      </c>
      <c r="C290" s="150" t="s">
        <v>381</v>
      </c>
      <c r="D290" s="118">
        <v>53082</v>
      </c>
      <c r="E290" s="121">
        <v>0</v>
      </c>
      <c r="F290" s="148">
        <f t="shared" si="5"/>
        <v>0</v>
      </c>
      <c r="G290" s="121"/>
      <c r="H290" s="121">
        <v>410.32</v>
      </c>
      <c r="I290" s="42"/>
    </row>
    <row r="291" spans="1:9" x14ac:dyDescent="0.25">
      <c r="A291" s="135" t="s">
        <v>357</v>
      </c>
      <c r="B291" s="135" t="s">
        <v>358</v>
      </c>
      <c r="C291" s="151"/>
      <c r="D291" s="136"/>
      <c r="E291" s="137">
        <v>0</v>
      </c>
      <c r="F291" s="193">
        <f t="shared" si="5"/>
        <v>0</v>
      </c>
      <c r="G291" s="137">
        <f>G292</f>
        <v>12694.6</v>
      </c>
      <c r="H291" s="137">
        <f>H292</f>
        <v>12694.62</v>
      </c>
      <c r="I291" s="138">
        <f>SUM(H291/G291*100)</f>
        <v>100.00015754730359</v>
      </c>
    </row>
    <row r="292" spans="1:9" x14ac:dyDescent="0.25">
      <c r="A292" s="117"/>
      <c r="B292" s="117">
        <v>4</v>
      </c>
      <c r="C292" s="150" t="s">
        <v>262</v>
      </c>
      <c r="D292" s="118"/>
      <c r="E292" s="121">
        <v>0</v>
      </c>
      <c r="F292" s="148">
        <f t="shared" si="5"/>
        <v>0</v>
      </c>
      <c r="G292" s="121">
        <f>G293</f>
        <v>12694.6</v>
      </c>
      <c r="H292" s="121">
        <f>H293</f>
        <v>12694.62</v>
      </c>
      <c r="I292" s="43">
        <f>SUM(H292/G292*100)</f>
        <v>100.00015754730359</v>
      </c>
    </row>
    <row r="293" spans="1:9" ht="36" x14ac:dyDescent="0.25">
      <c r="A293" s="169"/>
      <c r="B293" s="169">
        <v>42</v>
      </c>
      <c r="C293" s="205" t="s">
        <v>263</v>
      </c>
      <c r="D293" s="171"/>
      <c r="E293" s="172">
        <v>0</v>
      </c>
      <c r="F293" s="172">
        <f t="shared" si="5"/>
        <v>0</v>
      </c>
      <c r="G293" s="172">
        <v>12694.6</v>
      </c>
      <c r="H293" s="172">
        <f>H294</f>
        <v>12694.62</v>
      </c>
      <c r="I293" s="173">
        <f>SUM(H293/G293*100)</f>
        <v>100.00015754730359</v>
      </c>
    </row>
    <row r="294" spans="1:9" x14ac:dyDescent="0.25">
      <c r="A294" s="161"/>
      <c r="B294" s="161">
        <v>422</v>
      </c>
      <c r="C294" s="162" t="s">
        <v>360</v>
      </c>
      <c r="D294" s="163">
        <v>51008</v>
      </c>
      <c r="E294" s="164">
        <v>0</v>
      </c>
      <c r="F294" s="194">
        <f t="shared" si="5"/>
        <v>0</v>
      </c>
      <c r="G294" s="164"/>
      <c r="H294" s="164">
        <f>H295</f>
        <v>12694.62</v>
      </c>
      <c r="I294" s="168"/>
    </row>
    <row r="295" spans="1:9" x14ac:dyDescent="0.25">
      <c r="A295" s="117"/>
      <c r="B295" s="117">
        <v>4227</v>
      </c>
      <c r="C295" s="150" t="s">
        <v>359</v>
      </c>
      <c r="D295" s="118">
        <v>51008</v>
      </c>
      <c r="E295" s="121"/>
      <c r="F295" s="148">
        <f t="shared" si="5"/>
        <v>0</v>
      </c>
      <c r="G295" s="121"/>
      <c r="H295" s="121">
        <v>12694.62</v>
      </c>
      <c r="I295" s="120"/>
    </row>
    <row r="296" spans="1:9" x14ac:dyDescent="0.25">
      <c r="A296" s="117"/>
      <c r="B296" s="117"/>
      <c r="C296" s="150"/>
      <c r="D296" s="118"/>
      <c r="E296" s="121"/>
      <c r="F296" s="148">
        <f t="shared" si="5"/>
        <v>0</v>
      </c>
      <c r="G296" s="121"/>
      <c r="H296" s="121"/>
      <c r="I296" s="42"/>
    </row>
    <row r="297" spans="1:9" x14ac:dyDescent="0.25">
      <c r="A297" s="131">
        <v>2401</v>
      </c>
      <c r="B297" s="131" t="s">
        <v>288</v>
      </c>
      <c r="C297" s="153"/>
      <c r="D297" s="132"/>
      <c r="E297" s="133">
        <f>E300</f>
        <v>92807.77</v>
      </c>
      <c r="F297" s="133">
        <f t="shared" si="5"/>
        <v>12317.707877098679</v>
      </c>
      <c r="G297" s="133"/>
      <c r="H297" s="133">
        <f>H300</f>
        <v>1218.3399999999999</v>
      </c>
      <c r="I297" s="134">
        <v>0</v>
      </c>
    </row>
    <row r="298" spans="1:9" x14ac:dyDescent="0.25">
      <c r="A298" s="117"/>
      <c r="B298" s="117"/>
      <c r="C298" s="150"/>
      <c r="D298" s="118"/>
      <c r="E298" s="121"/>
      <c r="F298" s="148">
        <f t="shared" si="5"/>
        <v>0</v>
      </c>
      <c r="G298" s="121"/>
      <c r="H298" s="121"/>
      <c r="I298" s="120"/>
    </row>
    <row r="299" spans="1:9" x14ac:dyDescent="0.25">
      <c r="A299" s="117"/>
      <c r="B299" s="117" t="s">
        <v>179</v>
      </c>
      <c r="C299" s="150"/>
      <c r="D299" s="118"/>
      <c r="E299" s="121"/>
      <c r="F299" s="148">
        <f t="shared" ref="F299:F304" si="7">E299/7.5345</f>
        <v>0</v>
      </c>
      <c r="G299" s="121"/>
      <c r="H299" s="121"/>
      <c r="I299" s="120"/>
    </row>
    <row r="300" spans="1:9" x14ac:dyDescent="0.25">
      <c r="A300" s="135" t="s">
        <v>289</v>
      </c>
      <c r="B300" s="135" t="s">
        <v>290</v>
      </c>
      <c r="C300" s="151"/>
      <c r="D300" s="136"/>
      <c r="E300" s="137">
        <f>E301</f>
        <v>92807.77</v>
      </c>
      <c r="F300" s="193">
        <f t="shared" si="7"/>
        <v>12317.707877098679</v>
      </c>
      <c r="G300" s="137"/>
      <c r="H300" s="137">
        <f>H301</f>
        <v>1218.3399999999999</v>
      </c>
      <c r="I300" s="138">
        <v>0</v>
      </c>
    </row>
    <row r="301" spans="1:9" x14ac:dyDescent="0.25">
      <c r="A301" s="117"/>
      <c r="B301" s="117">
        <v>3</v>
      </c>
      <c r="C301" s="150" t="s">
        <v>182</v>
      </c>
      <c r="D301" s="118"/>
      <c r="E301" s="121">
        <f>E302</f>
        <v>92807.77</v>
      </c>
      <c r="F301" s="148">
        <f t="shared" si="7"/>
        <v>12317.707877098679</v>
      </c>
      <c r="G301" s="121"/>
      <c r="H301" s="121">
        <f>H302</f>
        <v>1218.3399999999999</v>
      </c>
      <c r="I301" s="43">
        <v>0</v>
      </c>
    </row>
    <row r="302" spans="1:9" x14ac:dyDescent="0.25">
      <c r="A302" s="169"/>
      <c r="B302" s="169">
        <v>32</v>
      </c>
      <c r="C302" s="170" t="s">
        <v>183</v>
      </c>
      <c r="D302" s="171"/>
      <c r="E302" s="172">
        <f>E303</f>
        <v>92807.77</v>
      </c>
      <c r="F302" s="172">
        <f t="shared" si="7"/>
        <v>12317.707877098679</v>
      </c>
      <c r="G302" s="172"/>
      <c r="H302" s="172">
        <f>H303</f>
        <v>1218.3399999999999</v>
      </c>
      <c r="I302" s="173">
        <v>0</v>
      </c>
    </row>
    <row r="303" spans="1:9" x14ac:dyDescent="0.25">
      <c r="A303" s="161"/>
      <c r="B303" s="161">
        <v>323</v>
      </c>
      <c r="C303" s="162" t="s">
        <v>193</v>
      </c>
      <c r="D303" s="163"/>
      <c r="E303" s="164">
        <f>E304</f>
        <v>92807.77</v>
      </c>
      <c r="F303" s="194">
        <f t="shared" si="7"/>
        <v>12317.707877098679</v>
      </c>
      <c r="G303" s="164"/>
      <c r="H303" s="164">
        <f>H304+H305</f>
        <v>1218.3399999999999</v>
      </c>
      <c r="I303" s="165"/>
    </row>
    <row r="304" spans="1:9" x14ac:dyDescent="0.25">
      <c r="A304" s="117" t="s">
        <v>291</v>
      </c>
      <c r="B304" s="117">
        <v>3232</v>
      </c>
      <c r="C304" s="150" t="s">
        <v>195</v>
      </c>
      <c r="D304" s="118">
        <v>48005</v>
      </c>
      <c r="E304" s="121">
        <v>92807.77</v>
      </c>
      <c r="F304" s="148">
        <f t="shared" si="7"/>
        <v>12317.707877098679</v>
      </c>
      <c r="G304" s="121"/>
      <c r="H304" s="121">
        <v>954.01</v>
      </c>
      <c r="I304" s="42"/>
    </row>
    <row r="305" spans="1:9" x14ac:dyDescent="0.25">
      <c r="A305" s="117"/>
      <c r="B305" s="117">
        <v>3234</v>
      </c>
      <c r="C305" s="150" t="s">
        <v>196</v>
      </c>
      <c r="D305" s="118"/>
      <c r="E305" s="121"/>
      <c r="F305" s="148"/>
      <c r="G305" s="121"/>
      <c r="H305" s="121">
        <v>264.33</v>
      </c>
      <c r="I305" s="42"/>
    </row>
    <row r="306" spans="1:9" x14ac:dyDescent="0.25">
      <c r="A306" s="131">
        <v>2403</v>
      </c>
      <c r="B306" s="131" t="s">
        <v>292</v>
      </c>
      <c r="C306" s="153"/>
      <c r="D306" s="132"/>
      <c r="E306" s="133">
        <f>E308</f>
        <v>7500</v>
      </c>
      <c r="F306" s="133">
        <f t="shared" ref="F306:F340" si="8">E306/7.5345</f>
        <v>995.4210631096953</v>
      </c>
      <c r="G306" s="133"/>
      <c r="H306" s="133"/>
      <c r="I306" s="134">
        <v>0</v>
      </c>
    </row>
    <row r="307" spans="1:9" x14ac:dyDescent="0.25">
      <c r="A307" s="117"/>
      <c r="B307" s="117" t="s">
        <v>179</v>
      </c>
      <c r="C307" s="150"/>
      <c r="D307" s="118"/>
      <c r="E307" s="121"/>
      <c r="F307" s="148">
        <f t="shared" si="8"/>
        <v>0</v>
      </c>
      <c r="G307" s="121"/>
      <c r="H307" s="121"/>
      <c r="I307" s="120"/>
    </row>
    <row r="308" spans="1:9" x14ac:dyDescent="0.25">
      <c r="A308" s="135" t="s">
        <v>293</v>
      </c>
      <c r="B308" s="135" t="s">
        <v>294</v>
      </c>
      <c r="C308" s="151"/>
      <c r="D308" s="136"/>
      <c r="E308" s="137">
        <f t="shared" ref="E308:E310" si="9">E309</f>
        <v>7500</v>
      </c>
      <c r="F308" s="193">
        <f t="shared" si="8"/>
        <v>995.4210631096953</v>
      </c>
      <c r="G308" s="137"/>
      <c r="H308" s="137"/>
      <c r="I308" s="138"/>
    </row>
    <row r="309" spans="1:9" x14ac:dyDescent="0.25">
      <c r="A309" s="117"/>
      <c r="B309" s="117">
        <v>4</v>
      </c>
      <c r="C309" s="150" t="s">
        <v>262</v>
      </c>
      <c r="D309" s="118"/>
      <c r="E309" s="121">
        <f t="shared" si="9"/>
        <v>7500</v>
      </c>
      <c r="F309" s="148">
        <f t="shared" si="8"/>
        <v>995.4210631096953</v>
      </c>
      <c r="G309" s="121"/>
      <c r="H309" s="121"/>
      <c r="I309" s="42"/>
    </row>
    <row r="310" spans="1:9" ht="36" x14ac:dyDescent="0.25">
      <c r="A310" s="169"/>
      <c r="B310" s="169">
        <v>42</v>
      </c>
      <c r="C310" s="205" t="s">
        <v>263</v>
      </c>
      <c r="D310" s="186"/>
      <c r="E310" s="172">
        <f t="shared" si="9"/>
        <v>7500</v>
      </c>
      <c r="F310" s="172">
        <f t="shared" si="8"/>
        <v>995.4210631096953</v>
      </c>
      <c r="G310" s="172"/>
      <c r="H310" s="172"/>
      <c r="I310" s="173"/>
    </row>
    <row r="311" spans="1:9" x14ac:dyDescent="0.25">
      <c r="A311" s="161"/>
      <c r="B311" s="161">
        <v>421</v>
      </c>
      <c r="C311" s="162" t="s">
        <v>295</v>
      </c>
      <c r="D311" s="163"/>
      <c r="E311" s="164">
        <f>E312</f>
        <v>7500</v>
      </c>
      <c r="F311" s="194">
        <f t="shared" si="8"/>
        <v>995.4210631096953</v>
      </c>
      <c r="G311" s="164"/>
      <c r="H311" s="164"/>
      <c r="I311" s="165"/>
    </row>
    <row r="312" spans="1:9" x14ac:dyDescent="0.25">
      <c r="A312" s="117" t="s">
        <v>296</v>
      </c>
      <c r="B312" s="117">
        <v>4212</v>
      </c>
      <c r="C312" s="150" t="s">
        <v>297</v>
      </c>
      <c r="D312" s="118">
        <v>48006</v>
      </c>
      <c r="E312" s="121">
        <v>7500</v>
      </c>
      <c r="F312" s="148">
        <f t="shared" si="8"/>
        <v>995.4210631096953</v>
      </c>
      <c r="G312" s="121"/>
      <c r="H312" s="121">
        <v>0</v>
      </c>
      <c r="I312" s="42"/>
    </row>
    <row r="313" spans="1:9" x14ac:dyDescent="0.25">
      <c r="A313" s="131">
        <v>2405</v>
      </c>
      <c r="B313" s="131" t="s">
        <v>298</v>
      </c>
      <c r="C313" s="153"/>
      <c r="D313" s="132"/>
      <c r="E313" s="133">
        <f>E316</f>
        <v>52115.75</v>
      </c>
      <c r="F313" s="133">
        <f t="shared" si="8"/>
        <v>6916.9487026345478</v>
      </c>
      <c r="G313" s="133">
        <f>G316+G351</f>
        <v>15556.58</v>
      </c>
      <c r="H313" s="133">
        <f>H316</f>
        <v>1476.03</v>
      </c>
      <c r="I313" s="134">
        <f>SUM(H313/G313*100)</f>
        <v>9.4881394239607939</v>
      </c>
    </row>
    <row r="314" spans="1:9" x14ac:dyDescent="0.25">
      <c r="A314" s="117"/>
      <c r="B314" s="117"/>
      <c r="C314" s="150"/>
      <c r="D314" s="118"/>
      <c r="E314" s="121"/>
      <c r="F314" s="148">
        <f t="shared" si="8"/>
        <v>0</v>
      </c>
      <c r="G314" s="121"/>
      <c r="H314" s="121"/>
      <c r="I314" s="120"/>
    </row>
    <row r="315" spans="1:9" x14ac:dyDescent="0.25">
      <c r="A315" s="117"/>
      <c r="B315" s="117" t="s">
        <v>179</v>
      </c>
      <c r="C315" s="150"/>
      <c r="D315" s="118"/>
      <c r="E315" s="121"/>
      <c r="F315" s="148">
        <f t="shared" si="8"/>
        <v>0</v>
      </c>
      <c r="G315" s="121"/>
      <c r="H315" s="121"/>
      <c r="I315" s="120"/>
    </row>
    <row r="316" spans="1:9" x14ac:dyDescent="0.25">
      <c r="A316" s="135" t="s">
        <v>299</v>
      </c>
      <c r="B316" s="135" t="s">
        <v>300</v>
      </c>
      <c r="C316" s="151"/>
      <c r="D316" s="136"/>
      <c r="E316" s="137">
        <f>E317</f>
        <v>52115.75</v>
      </c>
      <c r="F316" s="193">
        <f t="shared" si="8"/>
        <v>6916.9487026345478</v>
      </c>
      <c r="G316" s="137">
        <f>G317</f>
        <v>14572.98</v>
      </c>
      <c r="H316" s="137">
        <f>H317</f>
        <v>1476.03</v>
      </c>
      <c r="I316" s="138">
        <f>SUM(H316/G316*100)</f>
        <v>10.128539255526324</v>
      </c>
    </row>
    <row r="317" spans="1:9" x14ac:dyDescent="0.25">
      <c r="A317" s="117"/>
      <c r="B317" s="117">
        <v>4</v>
      </c>
      <c r="C317" s="150" t="s">
        <v>262</v>
      </c>
      <c r="D317" s="118"/>
      <c r="E317" s="121">
        <f>E327</f>
        <v>52115.75</v>
      </c>
      <c r="F317" s="148">
        <f t="shared" si="8"/>
        <v>6916.9487026345478</v>
      </c>
      <c r="G317" s="121">
        <f>G322</f>
        <v>14572.98</v>
      </c>
      <c r="H317" s="121">
        <f>H322</f>
        <v>1476.03</v>
      </c>
      <c r="I317" s="43">
        <f>SUM(H317/G317*100)</f>
        <v>10.128539255526324</v>
      </c>
    </row>
    <row r="318" spans="1:9" ht="36" x14ac:dyDescent="0.25">
      <c r="A318" s="169"/>
      <c r="B318" s="169">
        <v>41</v>
      </c>
      <c r="C318" s="205" t="s">
        <v>301</v>
      </c>
      <c r="D318" s="186"/>
      <c r="E318" s="172">
        <v>0</v>
      </c>
      <c r="F318" s="172">
        <f t="shared" si="8"/>
        <v>0</v>
      </c>
      <c r="G318" s="172"/>
      <c r="H318" s="172"/>
      <c r="I318" s="173"/>
    </row>
    <row r="319" spans="1:9" x14ac:dyDescent="0.25">
      <c r="A319" s="161"/>
      <c r="B319" s="161">
        <v>412</v>
      </c>
      <c r="C319" s="162" t="s">
        <v>302</v>
      </c>
      <c r="D319" s="163"/>
      <c r="E319" s="164">
        <v>0</v>
      </c>
      <c r="F319" s="194">
        <f t="shared" si="8"/>
        <v>0</v>
      </c>
      <c r="G319" s="164"/>
      <c r="H319" s="164"/>
      <c r="I319" s="165"/>
    </row>
    <row r="320" spans="1:9" x14ac:dyDescent="0.25">
      <c r="A320" s="117">
        <v>213422</v>
      </c>
      <c r="B320" s="117">
        <v>4123</v>
      </c>
      <c r="C320" s="150" t="s">
        <v>303</v>
      </c>
      <c r="D320" s="118">
        <v>53082</v>
      </c>
      <c r="E320" s="121">
        <v>0</v>
      </c>
      <c r="F320" s="148">
        <f t="shared" si="8"/>
        <v>0</v>
      </c>
      <c r="G320" s="121"/>
      <c r="H320" s="121"/>
      <c r="I320" s="42"/>
    </row>
    <row r="321" spans="1:9" x14ac:dyDescent="0.25">
      <c r="A321" s="117" t="s">
        <v>304</v>
      </c>
      <c r="B321" s="117">
        <v>4123</v>
      </c>
      <c r="C321" s="150" t="s">
        <v>303</v>
      </c>
      <c r="D321" s="118">
        <v>62300</v>
      </c>
      <c r="E321" s="121">
        <v>0</v>
      </c>
      <c r="F321" s="148">
        <f t="shared" si="8"/>
        <v>0</v>
      </c>
      <c r="G321" s="121"/>
      <c r="H321" s="121"/>
      <c r="I321" s="42"/>
    </row>
    <row r="322" spans="1:9" ht="36" x14ac:dyDescent="0.25">
      <c r="A322" s="169"/>
      <c r="B322" s="169">
        <v>42</v>
      </c>
      <c r="C322" s="205" t="s">
        <v>263</v>
      </c>
      <c r="D322" s="186"/>
      <c r="E322" s="172">
        <v>0</v>
      </c>
      <c r="F322" s="172">
        <f t="shared" si="8"/>
        <v>0</v>
      </c>
      <c r="G322" s="172">
        <v>14572.98</v>
      </c>
      <c r="H322" s="172">
        <f>H327+H343</f>
        <v>1476.03</v>
      </c>
      <c r="I322" s="173">
        <f>SUM(H322/G322*100)</f>
        <v>10.128539255526324</v>
      </c>
    </row>
    <row r="323" spans="1:9" x14ac:dyDescent="0.25">
      <c r="A323" s="161"/>
      <c r="B323" s="161">
        <v>421</v>
      </c>
      <c r="C323" s="162" t="s">
        <v>295</v>
      </c>
      <c r="D323" s="163"/>
      <c r="E323" s="164">
        <v>0</v>
      </c>
      <c r="F323" s="194">
        <f t="shared" si="8"/>
        <v>0</v>
      </c>
      <c r="G323" s="164"/>
      <c r="H323" s="164"/>
      <c r="I323" s="165"/>
    </row>
    <row r="324" spans="1:9" x14ac:dyDescent="0.25">
      <c r="A324" s="117">
        <v>213423</v>
      </c>
      <c r="B324" s="117">
        <v>4212</v>
      </c>
      <c r="C324" s="150" t="s">
        <v>297</v>
      </c>
      <c r="D324" s="118">
        <v>55217</v>
      </c>
      <c r="E324" s="121">
        <v>0</v>
      </c>
      <c r="F324" s="148">
        <f t="shared" si="8"/>
        <v>0</v>
      </c>
      <c r="G324" s="121"/>
      <c r="H324" s="121"/>
      <c r="I324" s="42"/>
    </row>
    <row r="325" spans="1:9" x14ac:dyDescent="0.25">
      <c r="A325" s="117">
        <v>213424</v>
      </c>
      <c r="B325" s="117">
        <v>4212</v>
      </c>
      <c r="C325" s="150" t="s">
        <v>297</v>
      </c>
      <c r="D325" s="118">
        <v>55330</v>
      </c>
      <c r="E325" s="121">
        <v>0</v>
      </c>
      <c r="F325" s="148">
        <f t="shared" si="8"/>
        <v>0</v>
      </c>
      <c r="G325" s="121"/>
      <c r="H325" s="121"/>
      <c r="I325" s="42"/>
    </row>
    <row r="326" spans="1:9" x14ac:dyDescent="0.25">
      <c r="A326" s="117">
        <v>213425</v>
      </c>
      <c r="B326" s="117">
        <v>4212</v>
      </c>
      <c r="C326" s="150" t="s">
        <v>297</v>
      </c>
      <c r="D326" s="118">
        <v>62300</v>
      </c>
      <c r="E326" s="121">
        <v>0</v>
      </c>
      <c r="F326" s="148">
        <f t="shared" si="8"/>
        <v>0</v>
      </c>
      <c r="G326" s="121"/>
      <c r="H326" s="121"/>
      <c r="I326" s="42"/>
    </row>
    <row r="327" spans="1:9" x14ac:dyDescent="0.25">
      <c r="A327" s="161"/>
      <c r="B327" s="161">
        <v>422</v>
      </c>
      <c r="C327" s="162" t="s">
        <v>305</v>
      </c>
      <c r="D327" s="163"/>
      <c r="E327" s="164">
        <f>E329+E332+E333+E334+E339</f>
        <v>52115.75</v>
      </c>
      <c r="F327" s="194">
        <f t="shared" si="8"/>
        <v>6916.9487026345478</v>
      </c>
      <c r="G327" s="164"/>
      <c r="H327" s="164">
        <f>H341</f>
        <v>1408.58</v>
      </c>
      <c r="I327" s="165"/>
    </row>
    <row r="328" spans="1:9" x14ac:dyDescent="0.25">
      <c r="A328" s="117">
        <v>213426</v>
      </c>
      <c r="B328" s="117">
        <v>4221</v>
      </c>
      <c r="C328" s="150" t="s">
        <v>306</v>
      </c>
      <c r="D328" s="118">
        <v>47300</v>
      </c>
      <c r="E328" s="121">
        <v>0</v>
      </c>
      <c r="F328" s="148">
        <f t="shared" si="8"/>
        <v>0</v>
      </c>
      <c r="G328" s="121"/>
      <c r="H328" s="121"/>
      <c r="I328" s="42"/>
    </row>
    <row r="329" spans="1:9" x14ac:dyDescent="0.25">
      <c r="A329" s="117">
        <v>213427</v>
      </c>
      <c r="B329" s="117">
        <v>4221</v>
      </c>
      <c r="C329" s="150" t="s">
        <v>306</v>
      </c>
      <c r="D329" s="118">
        <v>62300</v>
      </c>
      <c r="E329" s="121">
        <v>11500</v>
      </c>
      <c r="F329" s="148">
        <f t="shared" si="8"/>
        <v>1526.3122967681995</v>
      </c>
      <c r="G329" s="121"/>
      <c r="H329" s="121"/>
      <c r="I329" s="42"/>
    </row>
    <row r="330" spans="1:9" x14ac:dyDescent="0.25">
      <c r="A330" s="117">
        <v>213428</v>
      </c>
      <c r="B330" s="117">
        <v>4221</v>
      </c>
      <c r="C330" s="150" t="s">
        <v>306</v>
      </c>
      <c r="D330" s="118">
        <v>53082</v>
      </c>
      <c r="E330" s="121">
        <v>0</v>
      </c>
      <c r="F330" s="148">
        <f t="shared" si="8"/>
        <v>0</v>
      </c>
      <c r="G330" s="121"/>
      <c r="H330" s="121"/>
      <c r="I330" s="42"/>
    </row>
    <row r="331" spans="1:9" x14ac:dyDescent="0.25">
      <c r="A331" s="117">
        <v>213429</v>
      </c>
      <c r="B331" s="117">
        <v>4221</v>
      </c>
      <c r="C331" s="150" t="s">
        <v>306</v>
      </c>
      <c r="D331" s="118">
        <v>32300</v>
      </c>
      <c r="E331" s="121">
        <v>0</v>
      </c>
      <c r="F331" s="148">
        <f t="shared" si="8"/>
        <v>0</v>
      </c>
      <c r="G331" s="121"/>
      <c r="H331" s="121"/>
      <c r="I331" s="42"/>
    </row>
    <row r="332" spans="1:9" x14ac:dyDescent="0.25">
      <c r="A332" s="117"/>
      <c r="B332" s="117">
        <v>4221</v>
      </c>
      <c r="C332" s="150" t="s">
        <v>306</v>
      </c>
      <c r="D332" s="118">
        <v>48006</v>
      </c>
      <c r="E332" s="121">
        <v>16343.75</v>
      </c>
      <c r="F332" s="148">
        <f t="shared" si="8"/>
        <v>2169.1884000265445</v>
      </c>
      <c r="G332" s="121"/>
      <c r="H332" s="121"/>
      <c r="I332" s="42"/>
    </row>
    <row r="333" spans="1:9" x14ac:dyDescent="0.25">
      <c r="A333" s="117">
        <v>213430</v>
      </c>
      <c r="B333" s="117">
        <v>4221</v>
      </c>
      <c r="C333" s="150" t="s">
        <v>306</v>
      </c>
      <c r="D333" s="118">
        <v>55330</v>
      </c>
      <c r="E333" s="121">
        <v>6500</v>
      </c>
      <c r="F333" s="148">
        <f t="shared" si="8"/>
        <v>862.69825469506929</v>
      </c>
      <c r="G333" s="121"/>
      <c r="H333" s="121"/>
      <c r="I333" s="42"/>
    </row>
    <row r="334" spans="1:9" x14ac:dyDescent="0.25">
      <c r="A334" s="117">
        <v>213431</v>
      </c>
      <c r="B334" s="117">
        <v>4221</v>
      </c>
      <c r="C334" s="150" t="s">
        <v>306</v>
      </c>
      <c r="D334" s="118">
        <v>55217</v>
      </c>
      <c r="E334" s="121">
        <v>15000</v>
      </c>
      <c r="F334" s="148">
        <f t="shared" si="8"/>
        <v>1990.8421262193906</v>
      </c>
      <c r="G334" s="121"/>
      <c r="H334" s="121"/>
      <c r="I334" s="42"/>
    </row>
    <row r="335" spans="1:9" x14ac:dyDescent="0.25">
      <c r="A335" s="117">
        <v>213432</v>
      </c>
      <c r="B335" s="117">
        <v>4222</v>
      </c>
      <c r="C335" s="150" t="s">
        <v>307</v>
      </c>
      <c r="D335" s="118">
        <v>62300</v>
      </c>
      <c r="E335" s="121">
        <v>0</v>
      </c>
      <c r="F335" s="148">
        <f t="shared" si="8"/>
        <v>0</v>
      </c>
      <c r="G335" s="121"/>
      <c r="H335" s="121"/>
      <c r="I335" s="42"/>
    </row>
    <row r="336" spans="1:9" x14ac:dyDescent="0.25">
      <c r="A336" s="117">
        <v>213433</v>
      </c>
      <c r="B336" s="117">
        <v>4226</v>
      </c>
      <c r="C336" s="150" t="s">
        <v>308</v>
      </c>
      <c r="D336" s="118">
        <v>62300</v>
      </c>
      <c r="E336" s="121">
        <v>0</v>
      </c>
      <c r="F336" s="148">
        <f t="shared" si="8"/>
        <v>0</v>
      </c>
      <c r="G336" s="121"/>
      <c r="H336" s="121"/>
      <c r="I336" s="42"/>
    </row>
    <row r="337" spans="1:9" x14ac:dyDescent="0.25">
      <c r="A337" s="117" t="s">
        <v>309</v>
      </c>
      <c r="B337" s="117">
        <v>4227</v>
      </c>
      <c r="C337" s="150" t="s">
        <v>310</v>
      </c>
      <c r="D337" s="118">
        <v>62300</v>
      </c>
      <c r="E337" s="121">
        <v>0</v>
      </c>
      <c r="F337" s="148">
        <f t="shared" si="8"/>
        <v>0</v>
      </c>
      <c r="G337" s="121"/>
      <c r="H337" s="121"/>
      <c r="I337" s="42"/>
    </row>
    <row r="338" spans="1:9" x14ac:dyDescent="0.25">
      <c r="A338" s="117" t="s">
        <v>311</v>
      </c>
      <c r="B338" s="117">
        <v>4227</v>
      </c>
      <c r="C338" s="150" t="s">
        <v>310</v>
      </c>
      <c r="D338" s="118">
        <v>32300</v>
      </c>
      <c r="E338" s="121">
        <v>0</v>
      </c>
      <c r="F338" s="148">
        <f t="shared" si="8"/>
        <v>0</v>
      </c>
      <c r="G338" s="121"/>
      <c r="H338" s="121"/>
      <c r="I338" s="42"/>
    </row>
    <row r="339" spans="1:9" x14ac:dyDescent="0.25">
      <c r="A339" s="117"/>
      <c r="B339" s="117">
        <v>4227</v>
      </c>
      <c r="C339" s="150" t="s">
        <v>310</v>
      </c>
      <c r="D339" s="118">
        <v>48006</v>
      </c>
      <c r="E339" s="121">
        <v>2772</v>
      </c>
      <c r="F339" s="148">
        <f t="shared" si="8"/>
        <v>367.90762492534338</v>
      </c>
      <c r="G339" s="121"/>
      <c r="H339" s="121"/>
      <c r="I339" s="42"/>
    </row>
    <row r="340" spans="1:9" x14ac:dyDescent="0.25">
      <c r="A340" s="117" t="s">
        <v>312</v>
      </c>
      <c r="B340" s="117">
        <v>4227</v>
      </c>
      <c r="C340" s="150" t="s">
        <v>310</v>
      </c>
      <c r="D340" s="118">
        <v>55217</v>
      </c>
      <c r="E340" s="121">
        <v>0</v>
      </c>
      <c r="F340" s="148">
        <f t="shared" si="8"/>
        <v>0</v>
      </c>
      <c r="G340" s="121"/>
      <c r="H340" s="121"/>
      <c r="I340" s="42"/>
    </row>
    <row r="341" spans="1:9" x14ac:dyDescent="0.25">
      <c r="A341" s="117"/>
      <c r="B341" s="117">
        <v>4227</v>
      </c>
      <c r="C341" s="150" t="s">
        <v>310</v>
      </c>
      <c r="D341" s="118">
        <v>52082</v>
      </c>
      <c r="E341" s="121"/>
      <c r="F341" s="148"/>
      <c r="G341" s="121"/>
      <c r="H341" s="121">
        <v>1408.58</v>
      </c>
      <c r="I341" s="42"/>
    </row>
    <row r="342" spans="1:9" x14ac:dyDescent="0.25">
      <c r="A342" s="117" t="s">
        <v>313</v>
      </c>
      <c r="B342" s="117">
        <v>4227</v>
      </c>
      <c r="C342" s="150" t="s">
        <v>310</v>
      </c>
      <c r="D342" s="118">
        <v>55330</v>
      </c>
      <c r="E342" s="121">
        <v>0</v>
      </c>
      <c r="F342" s="148">
        <f t="shared" ref="F342:F394" si="10">E342/7.5345</f>
        <v>0</v>
      </c>
      <c r="G342" s="121"/>
      <c r="H342" s="121"/>
      <c r="I342" s="42"/>
    </row>
    <row r="343" spans="1:9" x14ac:dyDescent="0.25">
      <c r="A343" s="161"/>
      <c r="B343" s="161">
        <v>424</v>
      </c>
      <c r="C343" s="162" t="s">
        <v>264</v>
      </c>
      <c r="D343" s="163"/>
      <c r="E343" s="164">
        <v>0</v>
      </c>
      <c r="F343" s="194">
        <f t="shared" si="10"/>
        <v>0</v>
      </c>
      <c r="G343" s="164"/>
      <c r="H343" s="164">
        <f>H344</f>
        <v>67.45</v>
      </c>
      <c r="I343" s="165"/>
    </row>
    <row r="344" spans="1:9" x14ac:dyDescent="0.25">
      <c r="A344" s="117">
        <v>213434</v>
      </c>
      <c r="B344" s="117">
        <v>4241</v>
      </c>
      <c r="C344" s="150" t="s">
        <v>265</v>
      </c>
      <c r="D344" s="118">
        <v>32300</v>
      </c>
      <c r="E344" s="121">
        <v>0</v>
      </c>
      <c r="F344" s="148">
        <f t="shared" si="10"/>
        <v>0</v>
      </c>
      <c r="G344" s="121"/>
      <c r="H344" s="121">
        <v>67.45</v>
      </c>
      <c r="I344" s="42"/>
    </row>
    <row r="345" spans="1:9" x14ac:dyDescent="0.25">
      <c r="A345" s="117">
        <v>213435</v>
      </c>
      <c r="B345" s="117">
        <v>4241</v>
      </c>
      <c r="C345" s="150" t="s">
        <v>265</v>
      </c>
      <c r="D345" s="118">
        <v>62300</v>
      </c>
      <c r="E345" s="121">
        <v>0</v>
      </c>
      <c r="F345" s="148">
        <f t="shared" si="10"/>
        <v>0</v>
      </c>
      <c r="G345" s="121"/>
      <c r="H345" s="121"/>
      <c r="I345" s="42"/>
    </row>
    <row r="346" spans="1:9" x14ac:dyDescent="0.25">
      <c r="A346" s="117">
        <v>213436</v>
      </c>
      <c r="B346" s="117">
        <v>4241</v>
      </c>
      <c r="C346" s="150" t="s">
        <v>265</v>
      </c>
      <c r="D346" s="118">
        <v>47300</v>
      </c>
      <c r="E346" s="121">
        <v>0</v>
      </c>
      <c r="F346" s="148">
        <f t="shared" si="10"/>
        <v>0</v>
      </c>
      <c r="G346" s="121"/>
      <c r="H346" s="121"/>
      <c r="I346" s="42"/>
    </row>
    <row r="347" spans="1:9" x14ac:dyDescent="0.25">
      <c r="A347" s="117">
        <v>213437</v>
      </c>
      <c r="B347" s="117">
        <v>4241</v>
      </c>
      <c r="C347" s="150" t="s">
        <v>265</v>
      </c>
      <c r="D347" s="118">
        <v>55217</v>
      </c>
      <c r="E347" s="121">
        <v>0</v>
      </c>
      <c r="F347" s="148">
        <f t="shared" si="10"/>
        <v>0</v>
      </c>
      <c r="G347" s="121"/>
      <c r="H347" s="121"/>
      <c r="I347" s="42"/>
    </row>
    <row r="348" spans="1:9" x14ac:dyDescent="0.25">
      <c r="A348" s="117">
        <v>213438</v>
      </c>
      <c r="B348" s="117">
        <v>4241</v>
      </c>
      <c r="C348" s="150" t="s">
        <v>265</v>
      </c>
      <c r="D348" s="118">
        <v>55330</v>
      </c>
      <c r="E348" s="121">
        <v>0</v>
      </c>
      <c r="F348" s="148">
        <f t="shared" si="10"/>
        <v>0</v>
      </c>
      <c r="G348" s="121"/>
      <c r="H348" s="121"/>
      <c r="I348" s="42"/>
    </row>
    <row r="349" spans="1:9" x14ac:dyDescent="0.25">
      <c r="A349" s="117" t="s">
        <v>314</v>
      </c>
      <c r="B349" s="117">
        <v>4241</v>
      </c>
      <c r="C349" s="150" t="s">
        <v>265</v>
      </c>
      <c r="D349" s="118">
        <v>53082</v>
      </c>
      <c r="E349" s="121">
        <v>0</v>
      </c>
      <c r="F349" s="148">
        <f t="shared" si="10"/>
        <v>0</v>
      </c>
      <c r="G349" s="121"/>
      <c r="H349" s="121"/>
      <c r="I349" s="42"/>
    </row>
    <row r="350" spans="1:9" x14ac:dyDescent="0.25">
      <c r="A350" s="117"/>
      <c r="B350" s="117" t="s">
        <v>179</v>
      </c>
      <c r="C350" s="150"/>
      <c r="D350" s="118"/>
      <c r="E350" s="121"/>
      <c r="F350" s="148">
        <f t="shared" si="10"/>
        <v>0</v>
      </c>
      <c r="G350" s="121"/>
      <c r="H350" s="121"/>
      <c r="I350" s="120"/>
    </row>
    <row r="351" spans="1:9" x14ac:dyDescent="0.25">
      <c r="A351" s="135" t="s">
        <v>315</v>
      </c>
      <c r="B351" s="135" t="s">
        <v>316</v>
      </c>
      <c r="C351" s="151"/>
      <c r="D351" s="136"/>
      <c r="E351" s="137">
        <v>0</v>
      </c>
      <c r="F351" s="193">
        <f t="shared" si="10"/>
        <v>0</v>
      </c>
      <c r="G351" s="137">
        <f>G352</f>
        <v>983.6</v>
      </c>
      <c r="H351" s="137"/>
      <c r="I351" s="138">
        <f>SUM(H351/G351*100)</f>
        <v>0</v>
      </c>
    </row>
    <row r="352" spans="1:9" x14ac:dyDescent="0.25">
      <c r="A352" s="117"/>
      <c r="B352" s="117">
        <v>4</v>
      </c>
      <c r="C352" s="150" t="s">
        <v>262</v>
      </c>
      <c r="D352" s="118"/>
      <c r="E352" s="121">
        <v>0</v>
      </c>
      <c r="F352" s="148">
        <f t="shared" si="10"/>
        <v>0</v>
      </c>
      <c r="G352" s="121">
        <f>G353+G358</f>
        <v>983.6</v>
      </c>
      <c r="H352" s="121"/>
      <c r="I352" s="43">
        <f>SUM(H352/G352*100)</f>
        <v>0</v>
      </c>
    </row>
    <row r="353" spans="1:9" ht="36" x14ac:dyDescent="0.25">
      <c r="A353" s="169"/>
      <c r="B353" s="169">
        <v>42</v>
      </c>
      <c r="C353" s="205" t="s">
        <v>263</v>
      </c>
      <c r="D353" s="186"/>
      <c r="E353" s="172">
        <v>0</v>
      </c>
      <c r="F353" s="172">
        <f t="shared" si="10"/>
        <v>0</v>
      </c>
      <c r="G353" s="172">
        <v>320</v>
      </c>
      <c r="H353" s="172"/>
      <c r="I353" s="173">
        <f>SUM(H353/G353*100)</f>
        <v>0</v>
      </c>
    </row>
    <row r="354" spans="1:9" x14ac:dyDescent="0.25">
      <c r="A354" s="161"/>
      <c r="B354" s="161">
        <v>424</v>
      </c>
      <c r="C354" s="162" t="s">
        <v>264</v>
      </c>
      <c r="D354" s="163"/>
      <c r="E354" s="164">
        <v>0</v>
      </c>
      <c r="F354" s="194">
        <f t="shared" si="10"/>
        <v>0</v>
      </c>
      <c r="G354" s="164"/>
      <c r="H354" s="164"/>
      <c r="I354" s="165"/>
    </row>
    <row r="355" spans="1:9" x14ac:dyDescent="0.25">
      <c r="A355" s="117" t="s">
        <v>317</v>
      </c>
      <c r="B355" s="117">
        <v>4241</v>
      </c>
      <c r="C355" s="150" t="s">
        <v>265</v>
      </c>
      <c r="D355" s="118">
        <v>11001</v>
      </c>
      <c r="E355" s="121"/>
      <c r="F355" s="148">
        <f t="shared" si="10"/>
        <v>0</v>
      </c>
      <c r="G355" s="121"/>
      <c r="H355" s="121"/>
      <c r="I355" s="42"/>
    </row>
    <row r="356" spans="1:9" x14ac:dyDescent="0.25">
      <c r="A356" s="199"/>
      <c r="B356" s="199" t="s">
        <v>382</v>
      </c>
      <c r="C356" s="200"/>
      <c r="D356" s="201"/>
      <c r="E356" s="202"/>
      <c r="F356" s="202"/>
      <c r="G356" s="202">
        <f>G357</f>
        <v>663.6</v>
      </c>
      <c r="H356" s="202"/>
      <c r="I356" s="203">
        <v>0</v>
      </c>
    </row>
    <row r="357" spans="1:9" x14ac:dyDescent="0.25">
      <c r="A357" s="117"/>
      <c r="B357" s="117">
        <v>4</v>
      </c>
      <c r="C357" s="150" t="s">
        <v>383</v>
      </c>
      <c r="D357" s="118"/>
      <c r="E357" s="121"/>
      <c r="F357" s="148"/>
      <c r="G357" s="121">
        <f>G358</f>
        <v>663.6</v>
      </c>
      <c r="H357" s="121"/>
      <c r="I357" s="43">
        <f>SUM(H357/G357*100)</f>
        <v>0</v>
      </c>
    </row>
    <row r="358" spans="1:9" x14ac:dyDescent="0.25">
      <c r="A358" s="169"/>
      <c r="B358" s="169">
        <v>42</v>
      </c>
      <c r="C358" s="170" t="s">
        <v>384</v>
      </c>
      <c r="D358" s="171"/>
      <c r="E358" s="172"/>
      <c r="F358" s="172"/>
      <c r="G358" s="172">
        <v>663.6</v>
      </c>
      <c r="H358" s="172"/>
      <c r="I358" s="173">
        <f>SUM(H358/G358*100)</f>
        <v>0</v>
      </c>
    </row>
    <row r="359" spans="1:9" x14ac:dyDescent="0.25">
      <c r="A359" s="131">
        <v>9108</v>
      </c>
      <c r="B359" s="131" t="s">
        <v>318</v>
      </c>
      <c r="C359" s="153"/>
      <c r="D359" s="132"/>
      <c r="E359" s="133">
        <f>E362</f>
        <v>93132.479999999996</v>
      </c>
      <c r="F359" s="133">
        <f t="shared" si="10"/>
        <v>12360.804300218992</v>
      </c>
      <c r="G359" s="133"/>
      <c r="H359" s="133"/>
      <c r="I359" s="134">
        <v>0</v>
      </c>
    </row>
    <row r="360" spans="1:9" x14ac:dyDescent="0.25">
      <c r="A360" s="117"/>
      <c r="B360" s="117"/>
      <c r="C360" s="150"/>
      <c r="D360" s="118"/>
      <c r="E360" s="121"/>
      <c r="F360" s="148">
        <f t="shared" si="10"/>
        <v>0</v>
      </c>
      <c r="G360" s="121"/>
      <c r="H360" s="121"/>
      <c r="I360" s="120"/>
    </row>
    <row r="361" spans="1:9" x14ac:dyDescent="0.25">
      <c r="A361" s="117"/>
      <c r="B361" s="117" t="s">
        <v>242</v>
      </c>
      <c r="C361" s="150"/>
      <c r="D361" s="118"/>
      <c r="E361" s="121"/>
      <c r="F361" s="148">
        <f t="shared" si="10"/>
        <v>0</v>
      </c>
      <c r="G361" s="121"/>
      <c r="H361" s="121"/>
      <c r="I361" s="120"/>
    </row>
    <row r="362" spans="1:9" x14ac:dyDescent="0.25">
      <c r="A362" s="135" t="s">
        <v>319</v>
      </c>
      <c r="B362" s="135" t="s">
        <v>320</v>
      </c>
      <c r="C362" s="151"/>
      <c r="D362" s="136"/>
      <c r="E362" s="137">
        <f>E363</f>
        <v>93132.479999999996</v>
      </c>
      <c r="F362" s="193">
        <f t="shared" si="10"/>
        <v>12360.804300218992</v>
      </c>
      <c r="G362" s="137"/>
      <c r="H362" s="137"/>
      <c r="I362" s="138"/>
    </row>
    <row r="363" spans="1:9" x14ac:dyDescent="0.25">
      <c r="A363" s="117"/>
      <c r="B363" s="117">
        <v>3</v>
      </c>
      <c r="C363" s="150" t="s">
        <v>182</v>
      </c>
      <c r="D363" s="118"/>
      <c r="E363" s="121">
        <f>E364+E374</f>
        <v>93132.479999999996</v>
      </c>
      <c r="F363" s="148">
        <f t="shared" si="10"/>
        <v>12360.804300218992</v>
      </c>
      <c r="G363" s="121"/>
      <c r="H363" s="121"/>
      <c r="I363" s="42"/>
    </row>
    <row r="364" spans="1:9" x14ac:dyDescent="0.25">
      <c r="A364" s="169"/>
      <c r="B364" s="169">
        <v>31</v>
      </c>
      <c r="C364" s="170" t="s">
        <v>221</v>
      </c>
      <c r="D364" s="171"/>
      <c r="E364" s="172">
        <f>E365+E368+E371</f>
        <v>83817.599999999991</v>
      </c>
      <c r="F364" s="172">
        <f t="shared" si="10"/>
        <v>11124.507266573759</v>
      </c>
      <c r="G364" s="172"/>
      <c r="H364" s="172"/>
      <c r="I364" s="173"/>
    </row>
    <row r="365" spans="1:9" x14ac:dyDescent="0.25">
      <c r="A365" s="161"/>
      <c r="B365" s="161">
        <v>311</v>
      </c>
      <c r="C365" s="162" t="s">
        <v>222</v>
      </c>
      <c r="D365" s="163"/>
      <c r="E365" s="164">
        <f>E366</f>
        <v>68083.759999999995</v>
      </c>
      <c r="F365" s="194">
        <f t="shared" si="10"/>
        <v>9036.2678346273788</v>
      </c>
      <c r="G365" s="164"/>
      <c r="H365" s="164"/>
      <c r="I365" s="165"/>
    </row>
    <row r="366" spans="1:9" x14ac:dyDescent="0.25">
      <c r="A366" s="117" t="s">
        <v>321</v>
      </c>
      <c r="B366" s="117">
        <v>3111</v>
      </c>
      <c r="C366" s="150" t="s">
        <v>223</v>
      </c>
      <c r="D366" s="118">
        <v>11001</v>
      </c>
      <c r="E366" s="121">
        <v>68083.759999999995</v>
      </c>
      <c r="F366" s="148">
        <f t="shared" si="10"/>
        <v>9036.2678346273788</v>
      </c>
      <c r="G366" s="121"/>
      <c r="H366" s="121"/>
      <c r="I366" s="42"/>
    </row>
    <row r="367" spans="1:9" x14ac:dyDescent="0.25">
      <c r="A367" s="117" t="s">
        <v>322</v>
      </c>
      <c r="B367" s="117">
        <v>3111</v>
      </c>
      <c r="C367" s="150" t="s">
        <v>223</v>
      </c>
      <c r="D367" s="118">
        <v>51100</v>
      </c>
      <c r="E367" s="121">
        <v>0</v>
      </c>
      <c r="F367" s="148">
        <f t="shared" si="10"/>
        <v>0</v>
      </c>
      <c r="G367" s="121"/>
      <c r="H367" s="121"/>
      <c r="I367" s="42"/>
    </row>
    <row r="368" spans="1:9" x14ac:dyDescent="0.25">
      <c r="A368" s="161"/>
      <c r="B368" s="161">
        <v>312</v>
      </c>
      <c r="C368" s="162" t="s">
        <v>227</v>
      </c>
      <c r="D368" s="163"/>
      <c r="E368" s="164">
        <f>E370</f>
        <v>4500</v>
      </c>
      <c r="F368" s="194">
        <f t="shared" si="10"/>
        <v>597.25263786581718</v>
      </c>
      <c r="G368" s="164"/>
      <c r="H368" s="164"/>
      <c r="I368" s="165"/>
    </row>
    <row r="369" spans="1:9" x14ac:dyDescent="0.25">
      <c r="A369" s="178"/>
      <c r="B369" s="178">
        <v>3121</v>
      </c>
      <c r="C369" s="150" t="s">
        <v>227</v>
      </c>
      <c r="D369" s="147">
        <v>51100</v>
      </c>
      <c r="E369" s="148">
        <v>0</v>
      </c>
      <c r="F369" s="148">
        <f t="shared" si="10"/>
        <v>0</v>
      </c>
      <c r="G369" s="148"/>
      <c r="H369" s="148"/>
      <c r="I369" s="43"/>
    </row>
    <row r="370" spans="1:9" x14ac:dyDescent="0.25">
      <c r="A370" s="117" t="s">
        <v>323</v>
      </c>
      <c r="B370" s="117">
        <v>3121</v>
      </c>
      <c r="C370" s="150" t="s">
        <v>227</v>
      </c>
      <c r="D370" s="118">
        <v>11001</v>
      </c>
      <c r="E370" s="121">
        <v>4500</v>
      </c>
      <c r="F370" s="148">
        <f t="shared" si="10"/>
        <v>597.25263786581718</v>
      </c>
      <c r="G370" s="121"/>
      <c r="H370" s="121"/>
      <c r="I370" s="42"/>
    </row>
    <row r="371" spans="1:9" x14ac:dyDescent="0.25">
      <c r="A371" s="161"/>
      <c r="B371" s="161">
        <v>313</v>
      </c>
      <c r="C371" s="162" t="s">
        <v>228</v>
      </c>
      <c r="D371" s="163"/>
      <c r="E371" s="164">
        <f>E372</f>
        <v>11233.84</v>
      </c>
      <c r="F371" s="194">
        <f t="shared" si="10"/>
        <v>1490.9867940805627</v>
      </c>
      <c r="G371" s="164"/>
      <c r="H371" s="164"/>
      <c r="I371" s="165"/>
    </row>
    <row r="372" spans="1:9" x14ac:dyDescent="0.25">
      <c r="A372" s="117" t="s">
        <v>324</v>
      </c>
      <c r="B372" s="117">
        <v>3132</v>
      </c>
      <c r="C372" s="150" t="s">
        <v>229</v>
      </c>
      <c r="D372" s="118">
        <v>11001</v>
      </c>
      <c r="E372" s="121">
        <v>11233.84</v>
      </c>
      <c r="F372" s="148">
        <f t="shared" si="10"/>
        <v>1490.9867940805627</v>
      </c>
      <c r="G372" s="121"/>
      <c r="H372" s="121"/>
      <c r="I372" s="42"/>
    </row>
    <row r="373" spans="1:9" x14ac:dyDescent="0.25">
      <c r="A373" s="117" t="s">
        <v>325</v>
      </c>
      <c r="B373" s="117">
        <v>3132</v>
      </c>
      <c r="C373" s="150" t="s">
        <v>229</v>
      </c>
      <c r="D373" s="118">
        <v>51100</v>
      </c>
      <c r="E373" s="121">
        <v>0</v>
      </c>
      <c r="F373" s="148">
        <f t="shared" si="10"/>
        <v>0</v>
      </c>
      <c r="G373" s="121"/>
      <c r="H373" s="121"/>
      <c r="I373" s="42"/>
    </row>
    <row r="374" spans="1:9" x14ac:dyDescent="0.25">
      <c r="A374" s="169"/>
      <c r="B374" s="169">
        <v>32</v>
      </c>
      <c r="C374" s="170" t="s">
        <v>183</v>
      </c>
      <c r="D374" s="171"/>
      <c r="E374" s="172">
        <f>E375</f>
        <v>9314.8799999999992</v>
      </c>
      <c r="F374" s="172">
        <f t="shared" si="10"/>
        <v>1236.2970336452317</v>
      </c>
      <c r="G374" s="172"/>
      <c r="H374" s="172"/>
      <c r="I374" s="173"/>
    </row>
    <row r="375" spans="1:9" x14ac:dyDescent="0.25">
      <c r="A375" s="161"/>
      <c r="B375" s="161">
        <v>321</v>
      </c>
      <c r="C375" s="162" t="s">
        <v>184</v>
      </c>
      <c r="D375" s="163"/>
      <c r="E375" s="164">
        <f>E377</f>
        <v>9314.8799999999992</v>
      </c>
      <c r="F375" s="194">
        <f t="shared" si="10"/>
        <v>1236.2970336452317</v>
      </c>
      <c r="G375" s="164"/>
      <c r="H375" s="164"/>
      <c r="I375" s="165"/>
    </row>
    <row r="376" spans="1:9" x14ac:dyDescent="0.25">
      <c r="A376" s="117" t="s">
        <v>326</v>
      </c>
      <c r="B376" s="117">
        <v>3212</v>
      </c>
      <c r="C376" s="150" t="s">
        <v>232</v>
      </c>
      <c r="D376" s="118">
        <v>51100</v>
      </c>
      <c r="E376" s="121">
        <v>0</v>
      </c>
      <c r="F376" s="148">
        <f t="shared" si="10"/>
        <v>0</v>
      </c>
      <c r="G376" s="121"/>
      <c r="H376" s="121"/>
      <c r="I376" s="42"/>
    </row>
    <row r="377" spans="1:9" x14ac:dyDescent="0.25">
      <c r="A377" s="117" t="s">
        <v>327</v>
      </c>
      <c r="B377" s="117">
        <v>3212</v>
      </c>
      <c r="C377" s="150" t="s">
        <v>232</v>
      </c>
      <c r="D377" s="118">
        <v>11001</v>
      </c>
      <c r="E377" s="121">
        <v>9314.8799999999992</v>
      </c>
      <c r="F377" s="148">
        <f t="shared" si="10"/>
        <v>1236.2970336452317</v>
      </c>
      <c r="G377" s="121"/>
      <c r="H377" s="121"/>
      <c r="I377" s="42"/>
    </row>
    <row r="378" spans="1:9" x14ac:dyDescent="0.25">
      <c r="A378" s="131">
        <v>9108</v>
      </c>
      <c r="B378" s="131" t="s">
        <v>385</v>
      </c>
      <c r="C378" s="153"/>
      <c r="D378" s="132"/>
      <c r="E378" s="133">
        <f>E381</f>
        <v>0</v>
      </c>
      <c r="F378" s="133">
        <f t="shared" si="10"/>
        <v>0</v>
      </c>
      <c r="G378" s="133">
        <f>G381</f>
        <v>15016</v>
      </c>
      <c r="H378" s="133">
        <f>H381</f>
        <v>16298.08</v>
      </c>
      <c r="I378" s="134">
        <f>SUM(H378/G378*100)</f>
        <v>108.5380927011188</v>
      </c>
    </row>
    <row r="379" spans="1:9" x14ac:dyDescent="0.25">
      <c r="A379" s="117"/>
      <c r="B379" s="117"/>
      <c r="C379" s="150"/>
      <c r="D379" s="118"/>
      <c r="E379" s="121"/>
      <c r="F379" s="148">
        <f t="shared" si="10"/>
        <v>0</v>
      </c>
      <c r="G379" s="121"/>
      <c r="H379" s="121"/>
      <c r="I379" s="120"/>
    </row>
    <row r="380" spans="1:9" x14ac:dyDescent="0.25">
      <c r="A380" s="117"/>
      <c r="B380" s="117" t="s">
        <v>242</v>
      </c>
      <c r="C380" s="150"/>
      <c r="D380" s="118"/>
      <c r="E380" s="121"/>
      <c r="F380" s="148">
        <f t="shared" si="10"/>
        <v>0</v>
      </c>
      <c r="G380" s="121"/>
      <c r="H380" s="121"/>
      <c r="I380" s="120"/>
    </row>
    <row r="381" spans="1:9" x14ac:dyDescent="0.25">
      <c r="A381" s="135" t="s">
        <v>319</v>
      </c>
      <c r="B381" s="135" t="s">
        <v>386</v>
      </c>
      <c r="C381" s="151"/>
      <c r="D381" s="136"/>
      <c r="E381" s="137">
        <f>E382</f>
        <v>0</v>
      </c>
      <c r="F381" s="193">
        <f t="shared" si="10"/>
        <v>0</v>
      </c>
      <c r="G381" s="137">
        <v>15016</v>
      </c>
      <c r="H381" s="137">
        <f>H382</f>
        <v>16298.08</v>
      </c>
      <c r="I381" s="138">
        <f>SUM(H381/G381*100)</f>
        <v>108.5380927011188</v>
      </c>
    </row>
    <row r="382" spans="1:9" x14ac:dyDescent="0.25">
      <c r="A382" s="117"/>
      <c r="B382" s="117">
        <v>3</v>
      </c>
      <c r="C382" s="150" t="s">
        <v>182</v>
      </c>
      <c r="D382" s="118"/>
      <c r="E382" s="121"/>
      <c r="F382" s="148">
        <f t="shared" si="10"/>
        <v>0</v>
      </c>
      <c r="G382" s="121">
        <f>G383+G393</f>
        <v>15016</v>
      </c>
      <c r="H382" s="121">
        <f>H383+H393</f>
        <v>16298.08</v>
      </c>
      <c r="I382" s="43">
        <f>SUM(H382/G382*100)</f>
        <v>108.5380927011188</v>
      </c>
    </row>
    <row r="383" spans="1:9" x14ac:dyDescent="0.25">
      <c r="A383" s="169"/>
      <c r="B383" s="169">
        <v>31</v>
      </c>
      <c r="C383" s="170" t="s">
        <v>221</v>
      </c>
      <c r="D383" s="171"/>
      <c r="E383" s="172">
        <f>E384+E387+E390</f>
        <v>0</v>
      </c>
      <c r="F383" s="172">
        <f t="shared" si="10"/>
        <v>0</v>
      </c>
      <c r="G383" s="172">
        <v>11531.72</v>
      </c>
      <c r="H383" s="172">
        <f>H390+H387+H384</f>
        <v>14837.33</v>
      </c>
      <c r="I383" s="173">
        <f>SUM(H383/G383*100)</f>
        <v>128.66536821913817</v>
      </c>
    </row>
    <row r="384" spans="1:9" x14ac:dyDescent="0.25">
      <c r="A384" s="161"/>
      <c r="B384" s="161">
        <v>311</v>
      </c>
      <c r="C384" s="162" t="s">
        <v>222</v>
      </c>
      <c r="D384" s="163"/>
      <c r="E384" s="164">
        <f>E385</f>
        <v>0</v>
      </c>
      <c r="F384" s="194">
        <f t="shared" si="10"/>
        <v>0</v>
      </c>
      <c r="G384" s="164"/>
      <c r="H384" s="164">
        <f>H385+H386</f>
        <v>11865.19</v>
      </c>
      <c r="I384" s="165"/>
    </row>
    <row r="385" spans="1:9" x14ac:dyDescent="0.25">
      <c r="A385" s="117" t="s">
        <v>321</v>
      </c>
      <c r="B385" s="117">
        <v>3111</v>
      </c>
      <c r="C385" s="150" t="s">
        <v>223</v>
      </c>
      <c r="D385" s="118">
        <v>11001</v>
      </c>
      <c r="E385" s="121"/>
      <c r="F385" s="148">
        <f t="shared" si="10"/>
        <v>0</v>
      </c>
      <c r="G385" s="121"/>
      <c r="H385" s="121">
        <v>1485.52</v>
      </c>
      <c r="I385" s="42"/>
    </row>
    <row r="386" spans="1:9" x14ac:dyDescent="0.25">
      <c r="A386" s="117" t="s">
        <v>322</v>
      </c>
      <c r="B386" s="117">
        <v>3111</v>
      </c>
      <c r="C386" s="150" t="s">
        <v>223</v>
      </c>
      <c r="D386" s="118">
        <v>51100</v>
      </c>
      <c r="E386" s="121">
        <v>0</v>
      </c>
      <c r="F386" s="148">
        <f t="shared" si="10"/>
        <v>0</v>
      </c>
      <c r="G386" s="121"/>
      <c r="H386" s="121">
        <v>10379.67</v>
      </c>
      <c r="I386" s="42"/>
    </row>
    <row r="387" spans="1:9" x14ac:dyDescent="0.25">
      <c r="A387" s="161"/>
      <c r="B387" s="161">
        <v>312</v>
      </c>
      <c r="C387" s="162" t="s">
        <v>227</v>
      </c>
      <c r="D387" s="163"/>
      <c r="E387" s="164">
        <f>E389</f>
        <v>0</v>
      </c>
      <c r="F387" s="194">
        <f t="shared" si="10"/>
        <v>0</v>
      </c>
      <c r="G387" s="164"/>
      <c r="H387" s="164">
        <f>H388+H389</f>
        <v>998.21</v>
      </c>
      <c r="I387" s="165"/>
    </row>
    <row r="388" spans="1:9" x14ac:dyDescent="0.25">
      <c r="A388" s="178"/>
      <c r="B388" s="178">
        <v>3121</v>
      </c>
      <c r="C388" s="150" t="s">
        <v>227</v>
      </c>
      <c r="D388" s="147">
        <v>51100</v>
      </c>
      <c r="E388" s="148">
        <v>0</v>
      </c>
      <c r="F388" s="148">
        <f t="shared" si="10"/>
        <v>0</v>
      </c>
      <c r="G388" s="148"/>
      <c r="H388" s="148">
        <v>873.23</v>
      </c>
      <c r="I388" s="43"/>
    </row>
    <row r="389" spans="1:9" x14ac:dyDescent="0.25">
      <c r="A389" s="117" t="s">
        <v>323</v>
      </c>
      <c r="B389" s="117">
        <v>3121</v>
      </c>
      <c r="C389" s="150" t="s">
        <v>227</v>
      </c>
      <c r="D389" s="118">
        <v>11001</v>
      </c>
      <c r="E389" s="121"/>
      <c r="F389" s="148">
        <f t="shared" si="10"/>
        <v>0</v>
      </c>
      <c r="G389" s="121"/>
      <c r="H389" s="121">
        <v>124.98</v>
      </c>
      <c r="I389" s="42"/>
    </row>
    <row r="390" spans="1:9" x14ac:dyDescent="0.25">
      <c r="A390" s="161"/>
      <c r="B390" s="161">
        <v>313</v>
      </c>
      <c r="C390" s="162" t="s">
        <v>228</v>
      </c>
      <c r="D390" s="163"/>
      <c r="E390" s="164">
        <f>E391</f>
        <v>0</v>
      </c>
      <c r="F390" s="194">
        <f t="shared" si="10"/>
        <v>0</v>
      </c>
      <c r="G390" s="164"/>
      <c r="H390" s="164">
        <f>H391+H392</f>
        <v>1973.9299999999998</v>
      </c>
      <c r="I390" s="165"/>
    </row>
    <row r="391" spans="1:9" x14ac:dyDescent="0.25">
      <c r="A391" s="117" t="s">
        <v>324</v>
      </c>
      <c r="B391" s="117">
        <v>3132</v>
      </c>
      <c r="C391" s="150" t="s">
        <v>229</v>
      </c>
      <c r="D391" s="118">
        <v>11001</v>
      </c>
      <c r="E391" s="121"/>
      <c r="F391" s="148">
        <f t="shared" si="10"/>
        <v>0</v>
      </c>
      <c r="G391" s="121"/>
      <c r="H391" s="121">
        <v>247.14</v>
      </c>
      <c r="I391" s="42"/>
    </row>
    <row r="392" spans="1:9" x14ac:dyDescent="0.25">
      <c r="A392" s="117" t="s">
        <v>325</v>
      </c>
      <c r="B392" s="117">
        <v>3132</v>
      </c>
      <c r="C392" s="150" t="s">
        <v>229</v>
      </c>
      <c r="D392" s="118">
        <v>51100</v>
      </c>
      <c r="E392" s="121">
        <v>0</v>
      </c>
      <c r="F392" s="148">
        <f t="shared" si="10"/>
        <v>0</v>
      </c>
      <c r="G392" s="121"/>
      <c r="H392" s="121">
        <v>1726.79</v>
      </c>
      <c r="I392" s="42"/>
    </row>
    <row r="393" spans="1:9" x14ac:dyDescent="0.25">
      <c r="A393" s="169"/>
      <c r="B393" s="169">
        <v>32</v>
      </c>
      <c r="C393" s="170" t="s">
        <v>183</v>
      </c>
      <c r="D393" s="171"/>
      <c r="E393" s="172">
        <f>E394</f>
        <v>0</v>
      </c>
      <c r="F393" s="172">
        <f t="shared" si="10"/>
        <v>0</v>
      </c>
      <c r="G393" s="172">
        <v>3484.28</v>
      </c>
      <c r="H393" s="172">
        <f>H394</f>
        <v>1460.75</v>
      </c>
      <c r="I393" s="173">
        <f>SUM(H393/G393*100)</f>
        <v>41.924012995511269</v>
      </c>
    </row>
    <row r="394" spans="1:9" x14ac:dyDescent="0.25">
      <c r="A394" s="161"/>
      <c r="B394" s="161">
        <v>321</v>
      </c>
      <c r="C394" s="162" t="s">
        <v>184</v>
      </c>
      <c r="D394" s="163"/>
      <c r="E394" s="164">
        <f>E397</f>
        <v>0</v>
      </c>
      <c r="F394" s="194">
        <f t="shared" si="10"/>
        <v>0</v>
      </c>
      <c r="G394" s="164"/>
      <c r="H394" s="164">
        <f>H395+H396+H397</f>
        <v>1460.75</v>
      </c>
      <c r="I394" s="165"/>
    </row>
    <row r="395" spans="1:9" x14ac:dyDescent="0.25">
      <c r="A395" s="178"/>
      <c r="B395" s="178">
        <v>3211</v>
      </c>
      <c r="C395" s="179" t="s">
        <v>185</v>
      </c>
      <c r="D395" s="147">
        <v>11001</v>
      </c>
      <c r="E395" s="148"/>
      <c r="F395" s="148"/>
      <c r="G395" s="148"/>
      <c r="H395" s="148">
        <v>53.1</v>
      </c>
      <c r="I395" s="43"/>
    </row>
    <row r="396" spans="1:9" x14ac:dyDescent="0.25">
      <c r="A396" s="117" t="s">
        <v>326</v>
      </c>
      <c r="B396" s="117">
        <v>3212</v>
      </c>
      <c r="C396" s="150" t="s">
        <v>232</v>
      </c>
      <c r="D396" s="118">
        <v>51100</v>
      </c>
      <c r="E396" s="121">
        <v>0</v>
      </c>
      <c r="F396" s="148">
        <f t="shared" ref="F396:F457" si="11">E396/7.5345</f>
        <v>0</v>
      </c>
      <c r="G396" s="121"/>
      <c r="H396" s="121">
        <v>1231.4100000000001</v>
      </c>
      <c r="I396" s="42"/>
    </row>
    <row r="397" spans="1:9" x14ac:dyDescent="0.25">
      <c r="A397" s="117" t="s">
        <v>327</v>
      </c>
      <c r="B397" s="117">
        <v>3212</v>
      </c>
      <c r="C397" s="150" t="s">
        <v>232</v>
      </c>
      <c r="D397" s="118">
        <v>11001</v>
      </c>
      <c r="E397" s="121"/>
      <c r="F397" s="148">
        <f t="shared" si="11"/>
        <v>0</v>
      </c>
      <c r="G397" s="121"/>
      <c r="H397" s="121">
        <v>176.24</v>
      </c>
      <c r="I397" s="42"/>
    </row>
    <row r="398" spans="1:9" x14ac:dyDescent="0.25">
      <c r="A398" s="140" t="s">
        <v>328</v>
      </c>
      <c r="B398" s="140" t="s">
        <v>329</v>
      </c>
      <c r="C398" s="140"/>
      <c r="D398" s="141"/>
      <c r="E398" s="142">
        <v>3458283.96</v>
      </c>
      <c r="F398" s="148">
        <f t="shared" si="11"/>
        <v>458993.15946645429</v>
      </c>
      <c r="G398" s="142">
        <v>964360.14</v>
      </c>
      <c r="H398" s="142">
        <v>532777.93000000005</v>
      </c>
      <c r="I398" s="42"/>
    </row>
    <row r="399" spans="1:9" x14ac:dyDescent="0.25">
      <c r="A399" s="143"/>
      <c r="B399" s="143"/>
      <c r="C399" s="143"/>
      <c r="D399" s="144"/>
      <c r="E399" s="145"/>
      <c r="F399" s="145"/>
      <c r="G399" s="145"/>
      <c r="H399" s="145"/>
      <c r="I399" s="146"/>
    </row>
    <row r="400" spans="1:9" x14ac:dyDescent="0.25">
      <c r="A400" s="199" t="s">
        <v>454</v>
      </c>
      <c r="B400" s="199"/>
      <c r="C400" s="199"/>
      <c r="D400" s="201"/>
      <c r="E400" s="202"/>
      <c r="F400" s="202"/>
      <c r="G400" s="202"/>
      <c r="H400" s="202"/>
      <c r="I400" s="240"/>
    </row>
    <row r="401" spans="1:9" x14ac:dyDescent="0.25">
      <c r="A401" s="131">
        <v>2101</v>
      </c>
      <c r="B401" s="131" t="s">
        <v>178</v>
      </c>
      <c r="C401" s="131"/>
      <c r="D401" s="132"/>
      <c r="E401" s="137"/>
      <c r="F401" s="193"/>
      <c r="G401" s="137"/>
      <c r="H401" s="137">
        <f>H403+H406+H409</f>
        <v>6234.02</v>
      </c>
      <c r="I401" s="138"/>
    </row>
    <row r="402" spans="1:9" x14ac:dyDescent="0.25">
      <c r="A402" s="228" t="s">
        <v>439</v>
      </c>
      <c r="B402" s="229"/>
      <c r="C402" s="147"/>
      <c r="D402" s="228"/>
      <c r="E402" s="229"/>
      <c r="F402" s="147"/>
      <c r="G402" s="178"/>
      <c r="H402" s="229"/>
      <c r="I402" s="43"/>
    </row>
    <row r="403" spans="1:9" x14ac:dyDescent="0.25">
      <c r="A403" s="228"/>
      <c r="B403" s="229">
        <v>3</v>
      </c>
      <c r="C403" s="147" t="s">
        <v>182</v>
      </c>
      <c r="D403" s="228"/>
      <c r="E403" s="229"/>
      <c r="F403" s="147"/>
      <c r="G403" s="178"/>
      <c r="H403" s="230">
        <v>1221.72</v>
      </c>
      <c r="I403" s="43"/>
    </row>
    <row r="404" spans="1:9" x14ac:dyDescent="0.25">
      <c r="A404" s="228"/>
      <c r="B404" s="229">
        <v>32</v>
      </c>
      <c r="C404" s="147" t="s">
        <v>452</v>
      </c>
      <c r="D404" s="228"/>
      <c r="E404" s="229"/>
      <c r="F404" s="147"/>
      <c r="G404" s="178"/>
      <c r="H404" s="230">
        <v>1221.72</v>
      </c>
      <c r="I404" s="43"/>
    </row>
    <row r="405" spans="1:9" x14ac:dyDescent="0.25">
      <c r="A405" s="228" t="s">
        <v>439</v>
      </c>
      <c r="B405" s="229"/>
      <c r="C405" s="147"/>
      <c r="D405" s="228"/>
      <c r="E405" s="229"/>
      <c r="F405" s="147"/>
      <c r="G405" s="178"/>
      <c r="H405" s="229"/>
      <c r="I405" s="147"/>
    </row>
    <row r="406" spans="1:9" x14ac:dyDescent="0.25">
      <c r="A406" s="228"/>
      <c r="B406" s="229">
        <v>3</v>
      </c>
      <c r="C406" s="147" t="s">
        <v>182</v>
      </c>
      <c r="D406" s="228"/>
      <c r="E406" s="229"/>
      <c r="F406" s="147"/>
      <c r="G406" s="178"/>
      <c r="H406" s="230">
        <v>4491.3100000000004</v>
      </c>
      <c r="I406" s="147"/>
    </row>
    <row r="407" spans="1:9" x14ac:dyDescent="0.25">
      <c r="A407" s="228"/>
      <c r="B407" s="229">
        <v>37</v>
      </c>
      <c r="C407" s="147" t="s">
        <v>447</v>
      </c>
      <c r="D407" s="228"/>
      <c r="E407" s="229"/>
      <c r="F407" s="147"/>
      <c r="G407" s="178"/>
      <c r="H407" s="230">
        <v>4491.3100000000004</v>
      </c>
      <c r="I407" s="147"/>
    </row>
    <row r="408" spans="1:9" x14ac:dyDescent="0.25">
      <c r="A408" s="228" t="s">
        <v>441</v>
      </c>
      <c r="B408" s="229"/>
      <c r="C408" s="147"/>
      <c r="D408" s="228"/>
      <c r="E408" s="229"/>
      <c r="F408" s="148"/>
      <c r="G408" s="148"/>
      <c r="H408" s="148"/>
      <c r="I408" s="43"/>
    </row>
    <row r="409" spans="1:9" x14ac:dyDescent="0.25">
      <c r="A409" s="228"/>
      <c r="B409" s="239" t="s">
        <v>442</v>
      </c>
      <c r="C409" s="147" t="s">
        <v>182</v>
      </c>
      <c r="D409" s="228"/>
      <c r="E409" s="229"/>
      <c r="F409" s="148"/>
      <c r="G409" s="148"/>
      <c r="H409" s="231">
        <v>520.99</v>
      </c>
      <c r="I409" s="43"/>
    </row>
    <row r="410" spans="1:9" x14ac:dyDescent="0.25">
      <c r="A410" s="228"/>
      <c r="B410" s="229">
        <v>32</v>
      </c>
      <c r="C410" s="147" t="s">
        <v>183</v>
      </c>
      <c r="D410" s="228"/>
      <c r="E410" s="229"/>
      <c r="F410" s="148"/>
      <c r="G410" s="148"/>
      <c r="H410" s="231">
        <v>520.99</v>
      </c>
      <c r="I410" s="43"/>
    </row>
    <row r="411" spans="1:9" x14ac:dyDescent="0.25">
      <c r="A411" s="131">
        <v>2102</v>
      </c>
      <c r="B411" s="131" t="s">
        <v>237</v>
      </c>
      <c r="C411" s="153"/>
      <c r="D411" s="132"/>
      <c r="E411" s="137"/>
      <c r="F411" s="193"/>
      <c r="G411" s="137"/>
      <c r="H411" s="137">
        <f>H413</f>
        <v>3540</v>
      </c>
      <c r="I411" s="138"/>
    </row>
    <row r="412" spans="1:9" x14ac:dyDescent="0.25">
      <c r="A412" s="228" t="s">
        <v>439</v>
      </c>
      <c r="B412" s="229"/>
      <c r="C412" s="147"/>
      <c r="D412" s="228"/>
      <c r="E412" s="229"/>
      <c r="F412" s="147"/>
      <c r="G412" s="178"/>
      <c r="H412" s="229"/>
      <c r="I412" s="147"/>
    </row>
    <row r="413" spans="1:9" x14ac:dyDescent="0.25">
      <c r="A413" s="228"/>
      <c r="B413" s="229">
        <v>3</v>
      </c>
      <c r="C413" s="147" t="s">
        <v>182</v>
      </c>
      <c r="D413" s="228"/>
      <c r="E413" s="229"/>
      <c r="F413" s="147"/>
      <c r="G413" s="178"/>
      <c r="H413" s="230">
        <v>3540</v>
      </c>
      <c r="I413" s="147"/>
    </row>
    <row r="414" spans="1:9" x14ac:dyDescent="0.25">
      <c r="A414" s="228"/>
      <c r="B414" s="229">
        <v>32</v>
      </c>
      <c r="C414" s="147" t="s">
        <v>446</v>
      </c>
      <c r="D414" s="228"/>
      <c r="E414" s="229"/>
      <c r="F414" s="147"/>
      <c r="G414" s="178"/>
      <c r="H414" s="230">
        <v>3540</v>
      </c>
      <c r="I414" s="147"/>
    </row>
    <row r="415" spans="1:9" x14ac:dyDescent="0.25">
      <c r="A415" s="131">
        <v>2301</v>
      </c>
      <c r="B415" s="131" t="s">
        <v>241</v>
      </c>
      <c r="C415" s="153"/>
      <c r="D415" s="132"/>
      <c r="E415" s="137"/>
      <c r="F415" s="193"/>
      <c r="G415" s="137"/>
      <c r="H415" s="137">
        <v>-2864.01</v>
      </c>
      <c r="I415" s="138"/>
    </row>
    <row r="416" spans="1:9" x14ac:dyDescent="0.25">
      <c r="A416" s="228" t="s">
        <v>440</v>
      </c>
      <c r="B416" s="229"/>
      <c r="C416" s="147"/>
      <c r="D416" s="228"/>
      <c r="E416" s="229"/>
      <c r="F416" s="147"/>
      <c r="G416" s="178"/>
      <c r="H416" s="229"/>
      <c r="I416" s="147"/>
    </row>
    <row r="417" spans="1:9" x14ac:dyDescent="0.25">
      <c r="A417" s="228"/>
      <c r="B417" s="229">
        <v>3</v>
      </c>
      <c r="C417" s="147" t="s">
        <v>182</v>
      </c>
      <c r="D417" s="228"/>
      <c r="E417" s="229"/>
      <c r="F417" s="147"/>
      <c r="G417" s="178"/>
      <c r="H417" s="230">
        <v>-2289.5</v>
      </c>
      <c r="I417" s="147"/>
    </row>
    <row r="418" spans="1:9" x14ac:dyDescent="0.25">
      <c r="A418" s="228"/>
      <c r="B418" s="229">
        <v>37</v>
      </c>
      <c r="C418" s="147" t="s">
        <v>445</v>
      </c>
      <c r="D418" s="228"/>
      <c r="E418" s="229"/>
      <c r="F418" s="147"/>
      <c r="G418" s="178"/>
      <c r="H418" s="230">
        <v>-2289.5</v>
      </c>
      <c r="I418" s="147"/>
    </row>
    <row r="419" spans="1:9" x14ac:dyDescent="0.25">
      <c r="A419" s="228" t="s">
        <v>444</v>
      </c>
      <c r="B419" s="229"/>
      <c r="C419" s="147"/>
      <c r="D419" s="228"/>
      <c r="E419" s="229"/>
      <c r="F419" s="148"/>
      <c r="G419" s="148"/>
      <c r="H419" s="148"/>
      <c r="I419" s="43"/>
    </row>
    <row r="420" spans="1:9" x14ac:dyDescent="0.25">
      <c r="A420" s="228"/>
      <c r="B420" s="239" t="s">
        <v>442</v>
      </c>
      <c r="C420" s="147" t="s">
        <v>182</v>
      </c>
      <c r="D420" s="228"/>
      <c r="E420" s="229"/>
      <c r="F420" s="148"/>
      <c r="G420" s="148"/>
      <c r="H420" s="231">
        <v>856.17</v>
      </c>
      <c r="I420" s="43"/>
    </row>
    <row r="421" spans="1:9" x14ac:dyDescent="0.25">
      <c r="A421" s="228"/>
      <c r="B421" s="229">
        <v>32</v>
      </c>
      <c r="C421" s="147" t="s">
        <v>443</v>
      </c>
      <c r="D421" s="228"/>
      <c r="E421" s="229"/>
      <c r="F421" s="148"/>
      <c r="G421" s="148"/>
      <c r="H421" s="231">
        <v>856.17</v>
      </c>
      <c r="I421" s="43"/>
    </row>
    <row r="422" spans="1:9" x14ac:dyDescent="0.25">
      <c r="A422" s="228" t="s">
        <v>444</v>
      </c>
      <c r="B422" s="229"/>
      <c r="C422" s="147"/>
      <c r="D422" s="228"/>
      <c r="E422" s="229"/>
      <c r="F422" s="148"/>
      <c r="G422" s="148"/>
      <c r="H422" s="148"/>
      <c r="I422" s="43"/>
    </row>
    <row r="423" spans="1:9" x14ac:dyDescent="0.25">
      <c r="A423" s="228"/>
      <c r="B423" s="239" t="s">
        <v>442</v>
      </c>
      <c r="C423" s="147" t="s">
        <v>182</v>
      </c>
      <c r="D423" s="228"/>
      <c r="E423" s="229"/>
      <c r="F423" s="148"/>
      <c r="G423" s="148"/>
      <c r="H423" s="231">
        <v>769.54</v>
      </c>
      <c r="I423" s="43"/>
    </row>
    <row r="424" spans="1:9" x14ac:dyDescent="0.25">
      <c r="A424" s="228"/>
      <c r="B424" s="229">
        <v>32</v>
      </c>
      <c r="C424" s="147" t="s">
        <v>448</v>
      </c>
      <c r="D424" s="228"/>
      <c r="E424" s="229"/>
      <c r="F424" s="148"/>
      <c r="G424" s="148"/>
      <c r="H424" s="231">
        <v>769.54</v>
      </c>
      <c r="I424" s="43"/>
    </row>
    <row r="425" spans="1:9" x14ac:dyDescent="0.25">
      <c r="A425" s="228" t="s">
        <v>444</v>
      </c>
      <c r="B425" s="229"/>
      <c r="C425" s="147"/>
      <c r="D425" s="228"/>
      <c r="E425" s="229"/>
      <c r="F425" s="148"/>
      <c r="G425" s="148"/>
      <c r="H425" s="148"/>
      <c r="I425" s="43"/>
    </row>
    <row r="426" spans="1:9" x14ac:dyDescent="0.25">
      <c r="A426" s="228"/>
      <c r="B426" s="239" t="s">
        <v>442</v>
      </c>
      <c r="C426" s="147" t="s">
        <v>182</v>
      </c>
      <c r="D426" s="228"/>
      <c r="E426" s="229"/>
      <c r="F426" s="148"/>
      <c r="G426" s="148"/>
      <c r="H426" s="231">
        <v>-2200.2199999999998</v>
      </c>
      <c r="I426" s="43"/>
    </row>
    <row r="427" spans="1:9" x14ac:dyDescent="0.25">
      <c r="A427" s="228"/>
      <c r="B427" s="229">
        <v>32</v>
      </c>
      <c r="C427" s="147" t="s">
        <v>449</v>
      </c>
      <c r="D427" s="228"/>
      <c r="E427" s="229"/>
      <c r="F427" s="148"/>
      <c r="G427" s="148"/>
      <c r="H427" s="231">
        <v>-2200.2199999999998</v>
      </c>
      <c r="I427" s="43"/>
    </row>
    <row r="428" spans="1:9" x14ac:dyDescent="0.25">
      <c r="A428" s="131">
        <v>2302</v>
      </c>
      <c r="B428" s="131" t="s">
        <v>241</v>
      </c>
      <c r="C428" s="153"/>
      <c r="D428" s="132"/>
      <c r="E428" s="238"/>
      <c r="F428" s="193"/>
      <c r="G428" s="137"/>
      <c r="H428" s="238">
        <v>2623.8</v>
      </c>
      <c r="I428" s="138"/>
    </row>
    <row r="429" spans="1:9" x14ac:dyDescent="0.25">
      <c r="A429" s="228" t="s">
        <v>444</v>
      </c>
      <c r="B429" s="229"/>
      <c r="C429" s="147"/>
      <c r="D429" s="228"/>
      <c r="E429" s="229"/>
      <c r="F429" s="147"/>
      <c r="G429" s="178"/>
      <c r="H429" s="229"/>
      <c r="I429" s="147"/>
    </row>
    <row r="430" spans="1:9" x14ac:dyDescent="0.25">
      <c r="A430" s="228"/>
      <c r="B430" s="229">
        <v>4</v>
      </c>
      <c r="C430" s="147" t="s">
        <v>182</v>
      </c>
      <c r="D430" s="228"/>
      <c r="E430" s="229"/>
      <c r="F430" s="147"/>
      <c r="G430" s="178"/>
      <c r="H430" s="230">
        <v>-647.02</v>
      </c>
      <c r="I430" s="147"/>
    </row>
    <row r="431" spans="1:9" x14ac:dyDescent="0.25">
      <c r="A431" s="228"/>
      <c r="B431" s="229">
        <v>42</v>
      </c>
      <c r="C431" s="147" t="s">
        <v>450</v>
      </c>
      <c r="D431" s="228"/>
      <c r="E431" s="229"/>
      <c r="F431" s="147"/>
      <c r="G431" s="178"/>
      <c r="H431" s="230">
        <v>-647.02</v>
      </c>
      <c r="I431" s="147"/>
    </row>
    <row r="432" spans="1:9" x14ac:dyDescent="0.25">
      <c r="A432" s="228" t="s">
        <v>444</v>
      </c>
      <c r="B432" s="229"/>
      <c r="C432" s="147"/>
      <c r="D432" s="228"/>
      <c r="E432" s="229"/>
      <c r="F432" s="147"/>
      <c r="G432" s="178"/>
      <c r="H432" s="229"/>
      <c r="I432" s="147"/>
    </row>
    <row r="433" spans="1:9" x14ac:dyDescent="0.25">
      <c r="A433" s="228"/>
      <c r="B433" s="229">
        <v>3</v>
      </c>
      <c r="C433" s="147" t="s">
        <v>182</v>
      </c>
      <c r="D433" s="228"/>
      <c r="E433" s="229"/>
      <c r="F433" s="147"/>
      <c r="G433" s="178"/>
      <c r="H433" s="230">
        <v>3270.82</v>
      </c>
      <c r="I433" s="147"/>
    </row>
    <row r="434" spans="1:9" x14ac:dyDescent="0.25">
      <c r="A434" s="228"/>
      <c r="B434" s="229">
        <v>32</v>
      </c>
      <c r="C434" s="147" t="s">
        <v>472</v>
      </c>
      <c r="D434" s="228"/>
      <c r="E434" s="229"/>
      <c r="F434" s="147"/>
      <c r="G434" s="178"/>
      <c r="H434" s="230">
        <v>3270.82</v>
      </c>
      <c r="I434" s="149"/>
    </row>
    <row r="435" spans="1:9" x14ac:dyDescent="0.25">
      <c r="A435" s="131">
        <v>2405</v>
      </c>
      <c r="B435" s="131" t="s">
        <v>298</v>
      </c>
      <c r="C435" s="153"/>
      <c r="D435" s="132"/>
      <c r="E435" s="238"/>
      <c r="F435" s="193"/>
      <c r="G435" s="137"/>
      <c r="H435" s="238">
        <v>-139.6</v>
      </c>
      <c r="I435" s="138"/>
    </row>
    <row r="436" spans="1:9" x14ac:dyDescent="0.25">
      <c r="A436" s="228" t="s">
        <v>451</v>
      </c>
      <c r="B436" s="229"/>
      <c r="C436" s="147"/>
      <c r="D436" s="228"/>
      <c r="E436" s="229"/>
      <c r="F436" s="147"/>
      <c r="G436" s="178"/>
      <c r="H436" s="229"/>
      <c r="I436" s="147"/>
    </row>
    <row r="437" spans="1:9" x14ac:dyDescent="0.25">
      <c r="A437" s="228"/>
      <c r="B437" s="229">
        <v>4</v>
      </c>
      <c r="C437" s="229" t="s">
        <v>262</v>
      </c>
      <c r="D437" s="147"/>
      <c r="E437" s="148"/>
      <c r="F437" s="147"/>
      <c r="G437" s="178"/>
      <c r="H437" s="230">
        <v>-139.6</v>
      </c>
      <c r="I437" s="147"/>
    </row>
    <row r="438" spans="1:9" x14ac:dyDescent="0.25">
      <c r="A438" s="228"/>
      <c r="B438" s="229">
        <v>42</v>
      </c>
      <c r="C438" s="229" t="s">
        <v>435</v>
      </c>
      <c r="D438" s="147"/>
      <c r="E438" s="148"/>
      <c r="F438" s="147"/>
      <c r="G438" s="178"/>
      <c r="H438" s="230">
        <v>-139.6</v>
      </c>
      <c r="I438" s="149"/>
    </row>
    <row r="439" spans="1:9" x14ac:dyDescent="0.25">
      <c r="A439" s="232" t="s">
        <v>299</v>
      </c>
      <c r="B439" s="233" t="s">
        <v>433</v>
      </c>
      <c r="C439" s="234"/>
      <c r="D439" s="235"/>
      <c r="E439" s="236"/>
      <c r="F439" s="236"/>
      <c r="G439" s="236"/>
      <c r="H439" s="236">
        <v>0</v>
      </c>
      <c r="I439" s="237">
        <v>0</v>
      </c>
    </row>
    <row r="440" spans="1:9" x14ac:dyDescent="0.25">
      <c r="A440" s="227"/>
      <c r="B440" s="228" t="s">
        <v>434</v>
      </c>
      <c r="C440" s="229"/>
      <c r="D440" s="147"/>
      <c r="E440" s="148"/>
      <c r="F440" s="148"/>
      <c r="G440" s="148"/>
      <c r="H440" s="148"/>
      <c r="I440" s="149"/>
    </row>
    <row r="441" spans="1:9" x14ac:dyDescent="0.25">
      <c r="A441" s="227"/>
      <c r="B441" s="228">
        <v>4</v>
      </c>
      <c r="C441" s="229" t="s">
        <v>262</v>
      </c>
      <c r="D441" s="147"/>
      <c r="E441" s="148"/>
      <c r="F441" s="148"/>
      <c r="G441" s="148">
        <v>265.45</v>
      </c>
      <c r="H441" s="148">
        <v>0</v>
      </c>
      <c r="I441" s="149">
        <v>0</v>
      </c>
    </row>
    <row r="442" spans="1:9" x14ac:dyDescent="0.25">
      <c r="A442" s="227"/>
      <c r="B442" s="228">
        <v>42</v>
      </c>
      <c r="C442" s="229" t="s">
        <v>435</v>
      </c>
      <c r="D442" s="147"/>
      <c r="E442" s="148"/>
      <c r="F442" s="148"/>
      <c r="G442" s="148">
        <v>265.45</v>
      </c>
      <c r="H442" s="148">
        <v>0</v>
      </c>
      <c r="I442" s="149">
        <v>0</v>
      </c>
    </row>
    <row r="443" spans="1:9" x14ac:dyDescent="0.25">
      <c r="A443" s="227"/>
      <c r="B443" s="228" t="s">
        <v>436</v>
      </c>
      <c r="C443" s="229"/>
      <c r="D443" s="147"/>
      <c r="E443" s="148"/>
      <c r="F443" s="148"/>
      <c r="G443" s="148"/>
      <c r="H443" s="148"/>
      <c r="I443" s="149"/>
    </row>
    <row r="444" spans="1:9" x14ac:dyDescent="0.25">
      <c r="A444" s="227"/>
      <c r="B444" s="228">
        <v>4</v>
      </c>
      <c r="C444" s="229" t="s">
        <v>437</v>
      </c>
      <c r="D444" s="147"/>
      <c r="E444" s="148"/>
      <c r="F444" s="148"/>
      <c r="G444" s="148">
        <v>398.16</v>
      </c>
      <c r="H444" s="148">
        <v>0</v>
      </c>
      <c r="I444" s="149">
        <v>0</v>
      </c>
    </row>
    <row r="445" spans="1:9" x14ac:dyDescent="0.25">
      <c r="A445" s="227"/>
      <c r="B445" s="228">
        <v>42</v>
      </c>
      <c r="C445" s="229" t="s">
        <v>438</v>
      </c>
      <c r="D445" s="147"/>
      <c r="E445" s="148"/>
      <c r="F445" s="148"/>
      <c r="G445" s="148">
        <v>398.16</v>
      </c>
      <c r="H445" s="148">
        <v>0</v>
      </c>
      <c r="I445" s="149">
        <v>0</v>
      </c>
    </row>
    <row r="446" spans="1:9" x14ac:dyDescent="0.25">
      <c r="A446" s="241" t="s">
        <v>453</v>
      </c>
      <c r="B446" s="242"/>
      <c r="C446" s="243"/>
      <c r="D446" s="244"/>
      <c r="E446" s="245"/>
      <c r="F446" s="245"/>
      <c r="G446" s="245">
        <v>663.6</v>
      </c>
      <c r="H446" s="245">
        <v>9394.2099999999991</v>
      </c>
      <c r="I446" s="246"/>
    </row>
    <row r="447" spans="1:9" x14ac:dyDescent="0.25">
      <c r="A447" s="227"/>
      <c r="B447" s="228"/>
      <c r="C447" s="229"/>
      <c r="D447" s="147"/>
      <c r="E447" s="148"/>
      <c r="F447" s="148"/>
      <c r="G447" s="148"/>
      <c r="H447" s="148"/>
      <c r="I447" s="149"/>
    </row>
    <row r="448" spans="1:9" x14ac:dyDescent="0.25">
      <c r="A448" s="227"/>
      <c r="B448" s="228"/>
      <c r="C448" s="229"/>
      <c r="D448" s="147"/>
      <c r="E448" s="148"/>
      <c r="F448" s="148"/>
      <c r="G448" s="148"/>
      <c r="H448" s="148"/>
      <c r="I448" s="149"/>
    </row>
    <row r="449" spans="1:9" x14ac:dyDescent="0.25">
      <c r="A449" s="282" t="s">
        <v>335</v>
      </c>
      <c r="B449" s="283"/>
      <c r="C449" s="284"/>
      <c r="D449" s="147"/>
      <c r="E449" s="148"/>
      <c r="F449" s="148"/>
      <c r="G449" s="148"/>
      <c r="H449" s="148"/>
      <c r="I449" s="149"/>
    </row>
    <row r="450" spans="1:9" ht="38.25" x14ac:dyDescent="0.25">
      <c r="A450" s="117"/>
      <c r="B450" s="117"/>
      <c r="C450" s="117"/>
      <c r="D450" s="118"/>
      <c r="E450" s="119" t="s">
        <v>364</v>
      </c>
      <c r="F450" s="119" t="s">
        <v>365</v>
      </c>
      <c r="G450" s="119" t="s">
        <v>366</v>
      </c>
      <c r="H450" s="119" t="s">
        <v>367</v>
      </c>
      <c r="I450" s="120" t="s">
        <v>175</v>
      </c>
    </row>
    <row r="451" spans="1:9" x14ac:dyDescent="0.25">
      <c r="A451" s="117">
        <v>1</v>
      </c>
      <c r="B451" s="117" t="s">
        <v>78</v>
      </c>
      <c r="C451" s="117"/>
      <c r="D451" s="118"/>
      <c r="E451" s="121">
        <v>736001.35</v>
      </c>
      <c r="F451" s="148">
        <f t="shared" si="11"/>
        <v>97684.16616895613</v>
      </c>
      <c r="G451" s="121">
        <v>129204.94</v>
      </c>
      <c r="H451" s="121">
        <v>97815.22</v>
      </c>
      <c r="I451" s="43">
        <f t="shared" ref="I451:I457" si="12">SUM(H451/G451*100)</f>
        <v>75.705479991709296</v>
      </c>
    </row>
    <row r="452" spans="1:9" x14ac:dyDescent="0.25">
      <c r="A452" s="117">
        <v>3</v>
      </c>
      <c r="B452" s="117" t="s">
        <v>330</v>
      </c>
      <c r="C452" s="117"/>
      <c r="D452" s="118"/>
      <c r="E452" s="121">
        <v>0</v>
      </c>
      <c r="F452" s="148">
        <f t="shared" si="11"/>
        <v>0</v>
      </c>
      <c r="G452" s="121">
        <v>2495.19</v>
      </c>
      <c r="H452" s="121">
        <v>0</v>
      </c>
      <c r="I452" s="43">
        <f t="shared" si="12"/>
        <v>0</v>
      </c>
    </row>
    <row r="453" spans="1:9" x14ac:dyDescent="0.25">
      <c r="A453" s="117">
        <v>4</v>
      </c>
      <c r="B453" s="117" t="s">
        <v>331</v>
      </c>
      <c r="C453" s="117"/>
      <c r="D453" s="118"/>
      <c r="E453" s="121">
        <v>55233.43</v>
      </c>
      <c r="F453" s="148">
        <f t="shared" si="11"/>
        <v>7330.7359479726583</v>
      </c>
      <c r="G453" s="121">
        <v>32318</v>
      </c>
      <c r="H453" s="121">
        <v>3969.65</v>
      </c>
      <c r="I453" s="43">
        <f t="shared" si="12"/>
        <v>12.283093013181508</v>
      </c>
    </row>
    <row r="454" spans="1:9" x14ac:dyDescent="0.25">
      <c r="A454" s="117">
        <v>5</v>
      </c>
      <c r="B454" s="117" t="s">
        <v>334</v>
      </c>
      <c r="C454" s="117"/>
      <c r="D454" s="118"/>
      <c r="E454" s="121">
        <v>2645481.91</v>
      </c>
      <c r="F454" s="148">
        <f t="shared" si="11"/>
        <v>351115.78870528901</v>
      </c>
      <c r="G454" s="121">
        <v>794794.19</v>
      </c>
      <c r="H454" s="121">
        <v>430443.21</v>
      </c>
      <c r="I454" s="43">
        <f t="shared" si="12"/>
        <v>54.157820403795355</v>
      </c>
    </row>
    <row r="455" spans="1:9" x14ac:dyDescent="0.25">
      <c r="A455" s="117">
        <v>6</v>
      </c>
      <c r="B455" s="117" t="s">
        <v>332</v>
      </c>
      <c r="C455" s="117"/>
      <c r="D455" s="118"/>
      <c r="E455" s="121">
        <v>21567.27</v>
      </c>
      <c r="F455" s="148">
        <f t="shared" si="11"/>
        <v>2862.4686442365119</v>
      </c>
      <c r="G455" s="121">
        <v>5441.64</v>
      </c>
      <c r="H455" s="121">
        <v>482.4</v>
      </c>
      <c r="I455" s="43">
        <f t="shared" si="12"/>
        <v>8.8649745297373563</v>
      </c>
    </row>
    <row r="456" spans="1:9" x14ac:dyDescent="0.25">
      <c r="A456" s="117">
        <v>7</v>
      </c>
      <c r="B456" s="117" t="s">
        <v>60</v>
      </c>
      <c r="C456" s="117"/>
      <c r="D456" s="118"/>
      <c r="E456" s="121">
        <v>0</v>
      </c>
      <c r="F456" s="148">
        <f t="shared" si="11"/>
        <v>0</v>
      </c>
      <c r="G456" s="121">
        <v>106.18</v>
      </c>
      <c r="H456" s="121">
        <v>67.45</v>
      </c>
      <c r="I456" s="43">
        <f t="shared" si="12"/>
        <v>63.524204181578448</v>
      </c>
    </row>
    <row r="457" spans="1:9" x14ac:dyDescent="0.25">
      <c r="A457" s="117"/>
      <c r="B457" s="117"/>
      <c r="C457" s="140" t="s">
        <v>333</v>
      </c>
      <c r="D457" s="118"/>
      <c r="E457" s="142">
        <f>E451+E452+E453+E454+E455+E456</f>
        <v>3458283.9600000004</v>
      </c>
      <c r="F457" s="148">
        <f t="shared" si="11"/>
        <v>458993.15946645435</v>
      </c>
      <c r="G457" s="142">
        <f>G451+G452+G453+G454+G455+G456</f>
        <v>964360.14</v>
      </c>
      <c r="H457" s="142">
        <f>SUM(H451:H456)</f>
        <v>532777.93000000005</v>
      </c>
      <c r="I457" s="43">
        <f t="shared" si="12"/>
        <v>55.246780523301183</v>
      </c>
    </row>
    <row r="458" spans="1:9" x14ac:dyDescent="0.25">
      <c r="A458" s="156"/>
      <c r="B458" s="156"/>
      <c r="C458" s="156"/>
      <c r="D458" s="157"/>
      <c r="E458" s="158"/>
      <c r="F458" s="204"/>
      <c r="G458" s="158"/>
      <c r="H458" s="158"/>
      <c r="I458" s="159"/>
    </row>
    <row r="460" spans="1:9" x14ac:dyDescent="0.25">
      <c r="G460" t="s">
        <v>457</v>
      </c>
    </row>
    <row r="461" spans="1:9" x14ac:dyDescent="0.25">
      <c r="G461" t="s">
        <v>339</v>
      </c>
    </row>
    <row r="462" spans="1:9" x14ac:dyDescent="0.25">
      <c r="A462" t="s">
        <v>473</v>
      </c>
    </row>
  </sheetData>
  <mergeCells count="7">
    <mergeCell ref="A449:C449"/>
    <mergeCell ref="A1:C1"/>
    <mergeCell ref="A2:C2"/>
    <mergeCell ref="A3:C3"/>
    <mergeCell ref="A4:C4"/>
    <mergeCell ref="A5:I5"/>
    <mergeCell ref="C6:E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D25" sqref="D25"/>
    </sheetView>
  </sheetViews>
  <sheetFormatPr defaultRowHeight="15" x14ac:dyDescent="0.25"/>
  <cols>
    <col min="1" max="1" width="23.7109375" customWidth="1"/>
    <col min="2" max="2" width="15.5703125" customWidth="1"/>
    <col min="3" max="3" width="18" customWidth="1"/>
    <col min="4" max="4" width="19.85546875" customWidth="1"/>
    <col min="5" max="6" width="9.140625" customWidth="1"/>
  </cols>
  <sheetData>
    <row r="1" spans="1:6" ht="15.75" x14ac:dyDescent="0.25">
      <c r="A1" s="289" t="s">
        <v>387</v>
      </c>
      <c r="B1" s="289"/>
      <c r="C1" s="289"/>
      <c r="D1" s="289"/>
      <c r="E1" s="289"/>
      <c r="F1" s="289"/>
    </row>
    <row r="2" spans="1:6" ht="15.75" x14ac:dyDescent="0.25">
      <c r="A2" s="289" t="s">
        <v>388</v>
      </c>
      <c r="B2" s="289"/>
      <c r="C2" s="289"/>
      <c r="D2" s="289"/>
      <c r="E2" s="290"/>
      <c r="F2" s="290"/>
    </row>
    <row r="3" spans="1:6" ht="15.75" x14ac:dyDescent="0.25">
      <c r="A3" s="209"/>
      <c r="B3" s="209"/>
      <c r="C3" s="209"/>
      <c r="D3" s="209"/>
      <c r="E3" s="210"/>
      <c r="F3" s="210"/>
    </row>
    <row r="4" spans="1:6" ht="15.75" x14ac:dyDescent="0.25">
      <c r="A4" s="289" t="s">
        <v>389</v>
      </c>
      <c r="B4" s="289"/>
      <c r="C4" s="289"/>
      <c r="D4" s="291"/>
      <c r="E4" s="291"/>
      <c r="F4" s="291"/>
    </row>
    <row r="5" spans="1:6" ht="15.75" x14ac:dyDescent="0.25">
      <c r="A5" s="209"/>
      <c r="B5" s="209"/>
      <c r="C5" s="209"/>
      <c r="D5" s="209"/>
      <c r="E5" s="210"/>
      <c r="F5" s="210"/>
    </row>
    <row r="6" spans="1:6" ht="15.75" x14ac:dyDescent="0.25">
      <c r="A6" s="289" t="s">
        <v>390</v>
      </c>
      <c r="B6" s="289"/>
      <c r="C6" s="289"/>
      <c r="D6" s="290"/>
      <c r="E6" s="290"/>
      <c r="F6" s="290"/>
    </row>
    <row r="7" spans="1:6" ht="15.75" x14ac:dyDescent="0.25">
      <c r="A7" s="209"/>
      <c r="B7" s="209"/>
      <c r="C7" s="209"/>
      <c r="D7" s="209"/>
      <c r="E7" s="210"/>
      <c r="F7" s="210"/>
    </row>
    <row r="8" spans="1:6" ht="45" x14ac:dyDescent="0.25">
      <c r="A8" s="211" t="s">
        <v>391</v>
      </c>
      <c r="B8" s="212" t="s">
        <v>392</v>
      </c>
      <c r="C8" s="212" t="s">
        <v>393</v>
      </c>
      <c r="D8" s="212" t="s">
        <v>394</v>
      </c>
      <c r="E8" s="212" t="s">
        <v>0</v>
      </c>
      <c r="F8" s="212" t="s">
        <v>0</v>
      </c>
    </row>
    <row r="9" spans="1:6" x14ac:dyDescent="0.25">
      <c r="A9" s="213">
        <v>1</v>
      </c>
      <c r="B9" s="214">
        <v>2</v>
      </c>
      <c r="C9" s="214">
        <v>3</v>
      </c>
      <c r="D9" s="214">
        <v>4</v>
      </c>
      <c r="E9" s="214" t="s">
        <v>395</v>
      </c>
      <c r="F9" s="214" t="s">
        <v>396</v>
      </c>
    </row>
    <row r="10" spans="1:6" x14ac:dyDescent="0.25">
      <c r="A10" s="215" t="s">
        <v>397</v>
      </c>
      <c r="B10" s="254">
        <v>458993.16</v>
      </c>
      <c r="C10" s="254">
        <v>964360.14</v>
      </c>
      <c r="D10" s="254">
        <v>532777.93000000005</v>
      </c>
      <c r="E10" s="216">
        <v>116</v>
      </c>
      <c r="F10" s="216">
        <v>55</v>
      </c>
    </row>
    <row r="11" spans="1:6" x14ac:dyDescent="0.25">
      <c r="A11" s="217" t="s">
        <v>398</v>
      </c>
      <c r="B11" s="253">
        <f>SUM(B12:B13)</f>
        <v>458993.16000000003</v>
      </c>
      <c r="C11" s="249">
        <f>SUM(C12:C13)</f>
        <v>964360.14</v>
      </c>
      <c r="D11" s="253">
        <f t="shared" ref="D11" si="0">SUM(D12:D13)</f>
        <v>532777.92999999993</v>
      </c>
      <c r="E11" s="248">
        <f>SUM(D11/B11*100)</f>
        <v>116.07535284403801</v>
      </c>
      <c r="F11" s="248">
        <f>SUM(D11/C11*100)</f>
        <v>55.246780523301176</v>
      </c>
    </row>
    <row r="12" spans="1:6" ht="30" x14ac:dyDescent="0.25">
      <c r="A12" s="217" t="s">
        <v>399</v>
      </c>
      <c r="B12" s="247">
        <v>441043.07</v>
      </c>
      <c r="C12" s="250">
        <v>918491.14</v>
      </c>
      <c r="D12" s="251">
        <v>505553.23</v>
      </c>
      <c r="E12" s="252">
        <f t="shared" ref="E12:E13" si="1">SUM(D12/B12*100)</f>
        <v>114.62672568463665</v>
      </c>
      <c r="F12" s="252">
        <f t="shared" ref="F12:F13" si="2">SUM(D12/C12*100)</f>
        <v>55.041710037616689</v>
      </c>
    </row>
    <row r="13" spans="1:6" ht="30" x14ac:dyDescent="0.25">
      <c r="A13" s="218" t="s">
        <v>400</v>
      </c>
      <c r="B13" s="250">
        <v>17950.09</v>
      </c>
      <c r="C13" s="250">
        <v>45869</v>
      </c>
      <c r="D13" s="251">
        <v>27224.7</v>
      </c>
      <c r="E13" s="252">
        <f t="shared" si="1"/>
        <v>151.66887742624132</v>
      </c>
      <c r="F13" s="252">
        <f t="shared" si="2"/>
        <v>59.353157906211173</v>
      </c>
    </row>
    <row r="15" spans="1:6" x14ac:dyDescent="0.25">
      <c r="A15" t="s">
        <v>474</v>
      </c>
    </row>
  </sheetData>
  <mergeCells count="4">
    <mergeCell ref="A1:F1"/>
    <mergeCell ref="A2:F2"/>
    <mergeCell ref="A4:F4"/>
    <mergeCell ref="A6:F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5"/>
  <sheetViews>
    <sheetView tabSelected="1" workbookViewId="0">
      <selection activeCell="A51" sqref="A51"/>
    </sheetView>
  </sheetViews>
  <sheetFormatPr defaultRowHeight="15" x14ac:dyDescent="0.25"/>
  <cols>
    <col min="1" max="1" width="32.28515625" customWidth="1"/>
    <col min="2" max="2" width="26.140625" customWidth="1"/>
    <col min="3" max="3" width="18.5703125" customWidth="1"/>
  </cols>
  <sheetData>
    <row r="3" spans="1:3" x14ac:dyDescent="0.25">
      <c r="A3" t="s">
        <v>401</v>
      </c>
    </row>
    <row r="4" spans="1:3" x14ac:dyDescent="0.25">
      <c r="A4" s="294" t="s">
        <v>471</v>
      </c>
      <c r="B4" s="294"/>
      <c r="C4" s="294"/>
    </row>
    <row r="5" spans="1:3" x14ac:dyDescent="0.25">
      <c r="A5" s="219" t="s">
        <v>402</v>
      </c>
      <c r="B5" s="219" t="s">
        <v>403</v>
      </c>
      <c r="C5" s="219" t="s">
        <v>404</v>
      </c>
    </row>
    <row r="6" spans="1:3" x14ac:dyDescent="0.25">
      <c r="A6" s="219">
        <v>1</v>
      </c>
      <c r="B6" s="219" t="s">
        <v>405</v>
      </c>
      <c r="C6" s="219"/>
    </row>
    <row r="7" spans="1:3" x14ac:dyDescent="0.25">
      <c r="A7" s="219"/>
      <c r="B7" s="219" t="s">
        <v>406</v>
      </c>
      <c r="C7" s="255">
        <v>88562.19</v>
      </c>
    </row>
    <row r="8" spans="1:3" x14ac:dyDescent="0.25">
      <c r="A8" s="219"/>
      <c r="B8" s="219" t="s">
        <v>407</v>
      </c>
      <c r="C8" s="255">
        <v>97815.22</v>
      </c>
    </row>
    <row r="9" spans="1:3" x14ac:dyDescent="0.25">
      <c r="A9" s="219" t="s">
        <v>408</v>
      </c>
      <c r="B9" s="219"/>
      <c r="C9" s="255">
        <f>C7-C8</f>
        <v>-9253.0299999999988</v>
      </c>
    </row>
    <row r="10" spans="1:3" x14ac:dyDescent="0.25">
      <c r="A10" s="219">
        <v>3</v>
      </c>
      <c r="B10" s="219" t="s">
        <v>409</v>
      </c>
      <c r="C10" s="219"/>
    </row>
    <row r="11" spans="1:3" x14ac:dyDescent="0.25">
      <c r="A11" s="219"/>
      <c r="B11" s="219" t="s">
        <v>406</v>
      </c>
      <c r="C11" s="219">
        <v>0</v>
      </c>
    </row>
    <row r="12" spans="1:3" x14ac:dyDescent="0.25">
      <c r="A12" s="219"/>
      <c r="B12" s="219" t="s">
        <v>407</v>
      </c>
      <c r="C12" s="219">
        <v>0</v>
      </c>
    </row>
    <row r="13" spans="1:3" x14ac:dyDescent="0.25">
      <c r="A13" s="219" t="s">
        <v>410</v>
      </c>
      <c r="B13" s="219"/>
      <c r="C13" s="219">
        <v>0</v>
      </c>
    </row>
    <row r="14" spans="1:3" x14ac:dyDescent="0.25">
      <c r="A14" s="219">
        <v>4</v>
      </c>
      <c r="B14" s="219" t="s">
        <v>80</v>
      </c>
      <c r="C14" s="219"/>
    </row>
    <row r="15" spans="1:3" x14ac:dyDescent="0.25">
      <c r="A15" s="219"/>
      <c r="B15" s="219" t="s">
        <v>406</v>
      </c>
      <c r="C15" s="255">
        <v>5926.9</v>
      </c>
    </row>
    <row r="16" spans="1:3" x14ac:dyDescent="0.25">
      <c r="A16" s="219"/>
      <c r="B16" s="219" t="s">
        <v>407</v>
      </c>
      <c r="C16" s="255">
        <v>3969.65</v>
      </c>
    </row>
    <row r="17" spans="1:5" x14ac:dyDescent="0.25">
      <c r="A17" s="219" t="s">
        <v>411</v>
      </c>
      <c r="B17" s="219"/>
      <c r="C17" s="255">
        <f>C15-C16</f>
        <v>1957.2499999999995</v>
      </c>
    </row>
    <row r="18" spans="1:5" x14ac:dyDescent="0.25">
      <c r="A18" s="219">
        <v>5</v>
      </c>
      <c r="B18" s="219" t="s">
        <v>171</v>
      </c>
      <c r="C18" s="219"/>
    </row>
    <row r="19" spans="1:5" x14ac:dyDescent="0.25">
      <c r="A19" s="219"/>
      <c r="B19" s="219" t="s">
        <v>406</v>
      </c>
      <c r="C19" s="255">
        <v>428205.18</v>
      </c>
    </row>
    <row r="20" spans="1:5" x14ac:dyDescent="0.25">
      <c r="A20" s="219"/>
      <c r="B20" s="219" t="s">
        <v>407</v>
      </c>
      <c r="C20" s="255">
        <v>430443.21</v>
      </c>
    </row>
    <row r="21" spans="1:5" x14ac:dyDescent="0.25">
      <c r="A21" s="219" t="s">
        <v>411</v>
      </c>
      <c r="B21" s="219"/>
      <c r="C21" s="255">
        <f>C19-C20</f>
        <v>-2238.0300000000279</v>
      </c>
    </row>
    <row r="22" spans="1:5" x14ac:dyDescent="0.25">
      <c r="A22" s="219">
        <v>6</v>
      </c>
      <c r="B22" s="219" t="s">
        <v>412</v>
      </c>
      <c r="C22" s="219"/>
    </row>
    <row r="23" spans="1:5" x14ac:dyDescent="0.25">
      <c r="A23" s="219"/>
      <c r="B23" s="219" t="s">
        <v>406</v>
      </c>
      <c r="C23" s="255">
        <v>482.4</v>
      </c>
    </row>
    <row r="24" spans="1:5" x14ac:dyDescent="0.25">
      <c r="A24" s="219"/>
      <c r="B24" s="219" t="s">
        <v>407</v>
      </c>
      <c r="C24" s="255">
        <v>482.4</v>
      </c>
    </row>
    <row r="25" spans="1:5" x14ac:dyDescent="0.25">
      <c r="A25" s="219" t="s">
        <v>413</v>
      </c>
      <c r="B25" s="219"/>
      <c r="C25" s="255">
        <f>C23-C24</f>
        <v>0</v>
      </c>
    </row>
    <row r="26" spans="1:5" ht="27" customHeight="1" x14ac:dyDescent="0.25">
      <c r="A26" s="257">
        <v>7</v>
      </c>
      <c r="B26" s="292" t="s">
        <v>461</v>
      </c>
      <c r="C26" s="293"/>
      <c r="D26" s="293"/>
      <c r="E26" s="293"/>
    </row>
    <row r="27" spans="1:5" x14ac:dyDescent="0.25">
      <c r="A27" s="219"/>
      <c r="B27" s="219" t="s">
        <v>406</v>
      </c>
      <c r="C27" s="255">
        <v>207.05</v>
      </c>
    </row>
    <row r="28" spans="1:5" x14ac:dyDescent="0.25">
      <c r="A28" s="219"/>
      <c r="B28" s="219" t="s">
        <v>407</v>
      </c>
      <c r="C28" s="255">
        <v>67.45</v>
      </c>
    </row>
    <row r="29" spans="1:5" x14ac:dyDescent="0.25">
      <c r="A29" s="219" t="s">
        <v>411</v>
      </c>
      <c r="B29" s="219"/>
      <c r="C29" s="255">
        <f>C27-C28</f>
        <v>139.60000000000002</v>
      </c>
    </row>
    <row r="30" spans="1:5" x14ac:dyDescent="0.25">
      <c r="A30" s="219">
        <v>8</v>
      </c>
      <c r="B30" s="219" t="s">
        <v>414</v>
      </c>
      <c r="C30" s="219"/>
    </row>
    <row r="31" spans="1:5" x14ac:dyDescent="0.25">
      <c r="A31" s="219"/>
      <c r="B31" s="219" t="s">
        <v>415</v>
      </c>
      <c r="C31" s="219">
        <v>0</v>
      </c>
    </row>
    <row r="32" spans="1:5" x14ac:dyDescent="0.25">
      <c r="A32" s="219"/>
      <c r="B32" s="219" t="s">
        <v>416</v>
      </c>
      <c r="C32" s="219">
        <v>0</v>
      </c>
    </row>
    <row r="33" spans="1:3" x14ac:dyDescent="0.25">
      <c r="A33" s="219" t="s">
        <v>411</v>
      </c>
      <c r="B33" s="219"/>
      <c r="C33" s="219">
        <v>0</v>
      </c>
    </row>
    <row r="34" spans="1:3" x14ac:dyDescent="0.25">
      <c r="A34" s="219"/>
      <c r="B34" s="219"/>
      <c r="C34" s="219"/>
    </row>
    <row r="35" spans="1:3" x14ac:dyDescent="0.25">
      <c r="A35" s="219" t="s">
        <v>417</v>
      </c>
      <c r="B35" s="219"/>
      <c r="C35" s="256">
        <f>C7+C15+C19+C23+C27+C31</f>
        <v>523383.72000000003</v>
      </c>
    </row>
    <row r="36" spans="1:3" x14ac:dyDescent="0.25">
      <c r="A36" s="219" t="s">
        <v>418</v>
      </c>
      <c r="B36" s="219"/>
      <c r="C36" s="256">
        <f>C8+C16+C20+C28+C32+C24</f>
        <v>532777.93000000005</v>
      </c>
    </row>
    <row r="37" spans="1:3" x14ac:dyDescent="0.25">
      <c r="A37" s="219" t="s">
        <v>460</v>
      </c>
      <c r="B37" s="219"/>
      <c r="C37" s="255">
        <f>C35-C36</f>
        <v>-9394.210000000021</v>
      </c>
    </row>
    <row r="38" spans="1:3" x14ac:dyDescent="0.25">
      <c r="A38" s="219"/>
      <c r="B38" s="219"/>
      <c r="C38" s="219"/>
    </row>
    <row r="39" spans="1:3" x14ac:dyDescent="0.25">
      <c r="A39" s="219" t="s">
        <v>410</v>
      </c>
      <c r="B39" s="219"/>
      <c r="C39" s="219"/>
    </row>
    <row r="40" spans="1:3" x14ac:dyDescent="0.25">
      <c r="A40" s="219" t="s">
        <v>419</v>
      </c>
      <c r="B40" s="219"/>
      <c r="C40" s="219">
        <v>0</v>
      </c>
    </row>
    <row r="41" spans="1:3" x14ac:dyDescent="0.25">
      <c r="A41" s="219"/>
      <c r="B41" s="219"/>
      <c r="C41" s="219"/>
    </row>
    <row r="42" spans="1:3" x14ac:dyDescent="0.25">
      <c r="A42" s="219" t="s">
        <v>420</v>
      </c>
      <c r="B42" s="219"/>
      <c r="C42" s="219">
        <v>0</v>
      </c>
    </row>
    <row r="43" spans="1:3" x14ac:dyDescent="0.25">
      <c r="A43" s="219" t="s">
        <v>421</v>
      </c>
      <c r="B43" s="219"/>
      <c r="C43" s="219">
        <v>0</v>
      </c>
    </row>
    <row r="45" spans="1:3" x14ac:dyDescent="0.25">
      <c r="A45" t="s">
        <v>476</v>
      </c>
    </row>
  </sheetData>
  <mergeCells count="2">
    <mergeCell ref="B26:E26"/>
    <mergeCell ref="A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sazetak</vt:lpstr>
      <vt:lpstr>opci dio- prihodi</vt:lpstr>
      <vt:lpstr>opci dio-RASHODI</vt:lpstr>
      <vt:lpstr>POSEBNI DIO</vt:lpstr>
      <vt:lpstr>RAS-FUNKCIJSKI</vt:lpstr>
      <vt:lpstr>KONTROLNA TABLICA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HP Inc.</cp:lastModifiedBy>
  <cp:lastPrinted>2023-07-15T10:17:59Z</cp:lastPrinted>
  <dcterms:created xsi:type="dcterms:W3CDTF">2022-03-18T11:25:41Z</dcterms:created>
  <dcterms:modified xsi:type="dcterms:W3CDTF">2024-09-19T11:11:02Z</dcterms:modified>
</cp:coreProperties>
</file>